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40" windowWidth="22716" windowHeight="10788" tabRatio="709"/>
  </bookViews>
  <sheets>
    <sheet name="Ағымды тазалау" sheetId="2" r:id="rId1"/>
    <sheet name="Ауқымды аптасына" sheetId="4" r:id="rId2"/>
    <sheet name="Ауқымды айына" sheetId="6" r:id="rId3"/>
    <sheet name="Ағымды - 5 күндік дайындау" sheetId="1" r:id="rId4"/>
    <sheet name="Аптасына - дайындау" sheetId="3" r:id="rId5"/>
    <sheet name="Айына - дайындау" sheetId="5" r:id="rId6"/>
    <sheet name="Жалпы" sheetId="7" r:id="rId7"/>
  </sheets>
  <definedNames>
    <definedName name="_xlnm._FilterDatabase" localSheetId="1" hidden="1">'Ауқымды аптасына'!$A$7:$AG$32</definedName>
  </definedNames>
  <calcPr calcId="145621"/>
</workbook>
</file>

<file path=xl/calcChain.xml><?xml version="1.0" encoding="utf-8"?>
<calcChain xmlns="http://schemas.openxmlformats.org/spreadsheetml/2006/main">
  <c r="F5" i="7" l="1"/>
  <c r="B5" i="7"/>
  <c r="AD40" i="6"/>
  <c r="AA40" i="6"/>
  <c r="Z40" i="6"/>
  <c r="Y40" i="6"/>
  <c r="X40" i="6" s="1"/>
  <c r="F40" i="6" s="1"/>
  <c r="B40" i="6" s="1"/>
  <c r="N40" i="6"/>
  <c r="H40" i="6"/>
  <c r="AD39" i="6"/>
  <c r="AA39" i="6"/>
  <c r="Z39" i="6" s="1"/>
  <c r="Y39" i="6" s="1"/>
  <c r="X39" i="6" s="1"/>
  <c r="N39" i="6"/>
  <c r="H39" i="6"/>
  <c r="F39" i="6"/>
  <c r="B39" i="6" s="1"/>
  <c r="AD38" i="6"/>
  <c r="AA38" i="6"/>
  <c r="Z38" i="6" s="1"/>
  <c r="Y38" i="6" s="1"/>
  <c r="X38" i="6" s="1"/>
  <c r="F38" i="6" s="1"/>
  <c r="B38" i="6" s="1"/>
  <c r="N38" i="6"/>
  <c r="H38" i="6"/>
  <c r="AD36" i="6"/>
  <c r="AA36" i="6"/>
  <c r="Z36" i="6"/>
  <c r="Y36" i="6"/>
  <c r="X36" i="6" s="1"/>
  <c r="F36" i="6" s="1"/>
  <c r="B36" i="6" s="1"/>
  <c r="N36" i="6"/>
  <c r="H36" i="6"/>
  <c r="AD35" i="6"/>
  <c r="AA35" i="6"/>
  <c r="Z35" i="6"/>
  <c r="Y35" i="6"/>
  <c r="X35" i="6"/>
  <c r="N35" i="6"/>
  <c r="H35" i="6"/>
  <c r="F35" i="6" s="1"/>
  <c r="B35" i="6" s="1"/>
  <c r="AD34" i="6"/>
  <c r="AA34" i="6"/>
  <c r="Z34" i="6"/>
  <c r="Y34" i="6"/>
  <c r="X34" i="6" s="1"/>
  <c r="N34" i="6"/>
  <c r="H34" i="6"/>
  <c r="AD33" i="6"/>
  <c r="AA33" i="6"/>
  <c r="Z33" i="6"/>
  <c r="Y33" i="6"/>
  <c r="X33" i="6"/>
  <c r="F33" i="6" s="1"/>
  <c r="N33" i="6"/>
  <c r="H33" i="6"/>
  <c r="B33" i="6"/>
  <c r="AD30" i="6"/>
  <c r="AA30" i="6"/>
  <c r="Z30" i="6"/>
  <c r="Y30" i="6"/>
  <c r="X30" i="6"/>
  <c r="F30" i="6" s="1"/>
  <c r="B30" i="6" s="1"/>
  <c r="N30" i="6"/>
  <c r="H30" i="6"/>
  <c r="AD29" i="6"/>
  <c r="AA29" i="6"/>
  <c r="Z29" i="6"/>
  <c r="Y29" i="6" s="1"/>
  <c r="X29" i="6" s="1"/>
  <c r="F29" i="6" s="1"/>
  <c r="B29" i="6" s="1"/>
  <c r="N29" i="6"/>
  <c r="H29" i="6"/>
  <c r="AD28" i="6"/>
  <c r="AA28" i="6"/>
  <c r="Z28" i="6" s="1"/>
  <c r="Y28" i="6" s="1"/>
  <c r="X28" i="6" s="1"/>
  <c r="F28" i="6" s="1"/>
  <c r="B28" i="6" s="1"/>
  <c r="N28" i="6"/>
  <c r="H28" i="6"/>
  <c r="AD27" i="6"/>
  <c r="Z27" i="6" s="1"/>
  <c r="Y27" i="6" s="1"/>
  <c r="X27" i="6" s="1"/>
  <c r="F27" i="6" s="1"/>
  <c r="B27" i="6" s="1"/>
  <c r="AA27" i="6"/>
  <c r="N27" i="6"/>
  <c r="H27" i="6"/>
  <c r="AD26" i="6"/>
  <c r="AA26" i="6"/>
  <c r="N26" i="6"/>
  <c r="H26" i="6"/>
  <c r="AD25" i="6"/>
  <c r="AA25" i="6"/>
  <c r="Z25" i="6"/>
  <c r="Y25" i="6"/>
  <c r="X25" i="6"/>
  <c r="N25" i="6"/>
  <c r="F25" i="6" s="1"/>
  <c r="B25" i="6" s="1"/>
  <c r="H25" i="6"/>
  <c r="AD24" i="6"/>
  <c r="AD23" i="6"/>
  <c r="AA23" i="6"/>
  <c r="Z23" i="6"/>
  <c r="Y23" i="6"/>
  <c r="X23" i="6"/>
  <c r="F23" i="6" s="1"/>
  <c r="N23" i="6"/>
  <c r="H23" i="6"/>
  <c r="B23" i="6"/>
  <c r="AD22" i="6"/>
  <c r="AA22" i="6"/>
  <c r="Z22" i="6"/>
  <c r="Y22" i="6"/>
  <c r="X22" i="6"/>
  <c r="N22" i="6"/>
  <c r="H22" i="6"/>
  <c r="AD21" i="6"/>
  <c r="AA21" i="6"/>
  <c r="Z21" i="6"/>
  <c r="Y21" i="6" s="1"/>
  <c r="X21" i="6" s="1"/>
  <c r="F21" i="6" s="1"/>
  <c r="B21" i="6" s="1"/>
  <c r="N21" i="6"/>
  <c r="H21" i="6"/>
  <c r="AD20" i="6"/>
  <c r="AA20" i="6"/>
  <c r="Z20" i="6" s="1"/>
  <c r="Y20" i="6" s="1"/>
  <c r="X20" i="6" s="1"/>
  <c r="F20" i="6" s="1"/>
  <c r="B20" i="6" s="1"/>
  <c r="N20" i="6"/>
  <c r="H20" i="6"/>
  <c r="AD19" i="6"/>
  <c r="Z19" i="6" s="1"/>
  <c r="Y19" i="6" s="1"/>
  <c r="X19" i="6" s="1"/>
  <c r="F19" i="6" s="1"/>
  <c r="B19" i="6" s="1"/>
  <c r="AA19" i="6"/>
  <c r="N19" i="6"/>
  <c r="H19" i="6"/>
  <c r="AD18" i="6"/>
  <c r="Z18" i="6" s="1"/>
  <c r="Y18" i="6" s="1"/>
  <c r="X18" i="6" s="1"/>
  <c r="F18" i="6" s="1"/>
  <c r="B18" i="6" s="1"/>
  <c r="AA18" i="6"/>
  <c r="N18" i="6"/>
  <c r="H18" i="6"/>
  <c r="AD17" i="6"/>
  <c r="AD16" i="6"/>
  <c r="AA16" i="6"/>
  <c r="Z16" i="6"/>
  <c r="Y16" i="6"/>
  <c r="X16" i="6"/>
  <c r="N16" i="6"/>
  <c r="H16" i="6"/>
  <c r="AD15" i="6"/>
  <c r="AA15" i="6"/>
  <c r="Z15" i="6"/>
  <c r="Y15" i="6"/>
  <c r="X15" i="6"/>
  <c r="F15" i="6" s="1"/>
  <c r="N15" i="6"/>
  <c r="H15" i="6"/>
  <c r="B15" i="6"/>
  <c r="AD14" i="6"/>
  <c r="Z14" i="6" s="1"/>
  <c r="Y14" i="6" s="1"/>
  <c r="X14" i="6" s="1"/>
  <c r="AA14" i="6"/>
  <c r="N14" i="6"/>
  <c r="H14" i="6"/>
  <c r="AD12" i="6"/>
  <c r="AA12" i="6"/>
  <c r="Z12" i="6"/>
  <c r="Y12" i="6" s="1"/>
  <c r="X12" i="6" s="1"/>
  <c r="N12" i="6"/>
  <c r="H12" i="6"/>
  <c r="F12" i="6" s="1"/>
  <c r="B12" i="6" s="1"/>
  <c r="AD11" i="6"/>
  <c r="AA11" i="6"/>
  <c r="Z11" i="6"/>
  <c r="Y11" i="6" s="1"/>
  <c r="X11" i="6" s="1"/>
  <c r="F11" i="6" s="1"/>
  <c r="B11" i="6" s="1"/>
  <c r="N11" i="6"/>
  <c r="H11" i="6"/>
  <c r="AD10" i="6"/>
  <c r="Z10" i="6" s="1"/>
  <c r="Y10" i="6" s="1"/>
  <c r="AA10" i="6"/>
  <c r="X10" i="6"/>
  <c r="N10" i="6"/>
  <c r="H10" i="6"/>
  <c r="F10" i="6"/>
  <c r="B10" i="6"/>
  <c r="AD9" i="6"/>
  <c r="AA9" i="6"/>
  <c r="Z9" i="6" s="1"/>
  <c r="Y9" i="6" s="1"/>
  <c r="X9" i="6" s="1"/>
  <c r="F9" i="6" s="1"/>
  <c r="N9" i="6"/>
  <c r="H9" i="6"/>
  <c r="G28" i="5"/>
  <c r="E28" i="5"/>
  <c r="AF55" i="4"/>
  <c r="AE55" i="4"/>
  <c r="AC55" i="4"/>
  <c r="AB55" i="4"/>
  <c r="W55" i="4"/>
  <c r="V55" i="4"/>
  <c r="U55" i="4"/>
  <c r="T55" i="4"/>
  <c r="S55" i="4"/>
  <c r="R55" i="4"/>
  <c r="Q55" i="4"/>
  <c r="P55" i="4"/>
  <c r="O55" i="4"/>
  <c r="M55" i="4"/>
  <c r="L55" i="4"/>
  <c r="K55" i="4"/>
  <c r="J55" i="4"/>
  <c r="I55" i="4"/>
  <c r="G55" i="4"/>
  <c r="AD53" i="4"/>
  <c r="AA53" i="4"/>
  <c r="Z53" i="4"/>
  <c r="Y53" i="4"/>
  <c r="X53" i="4"/>
  <c r="F53" i="4" s="1"/>
  <c r="B53" i="4" s="1"/>
  <c r="N53" i="4"/>
  <c r="H53" i="4"/>
  <c r="AD52" i="4"/>
  <c r="AA52" i="4"/>
  <c r="Z52" i="4"/>
  <c r="Y52" i="4"/>
  <c r="X52" i="4"/>
  <c r="N52" i="4"/>
  <c r="F52" i="4" s="1"/>
  <c r="B52" i="4" s="1"/>
  <c r="H52" i="4"/>
  <c r="AD51" i="4"/>
  <c r="AA51" i="4"/>
  <c r="Z51" i="4"/>
  <c r="Y51" i="4"/>
  <c r="X51" i="4"/>
  <c r="N51" i="4"/>
  <c r="H51" i="4"/>
  <c r="AD50" i="4"/>
  <c r="AA50" i="4"/>
  <c r="Z50" i="4"/>
  <c r="Y50" i="4"/>
  <c r="X50" i="4" s="1"/>
  <c r="F50" i="4" s="1"/>
  <c r="B50" i="4" s="1"/>
  <c r="N50" i="4"/>
  <c r="H50" i="4"/>
  <c r="AD49" i="4"/>
  <c r="Z49" i="4" s="1"/>
  <c r="Y49" i="4" s="1"/>
  <c r="X49" i="4" s="1"/>
  <c r="F49" i="4" s="1"/>
  <c r="B49" i="4" s="1"/>
  <c r="AA49" i="4"/>
  <c r="N49" i="4"/>
  <c r="H49" i="4"/>
  <c r="AD48" i="4"/>
  <c r="AA48" i="4"/>
  <c r="Z48" i="4" s="1"/>
  <c r="Y48" i="4" s="1"/>
  <c r="X48" i="4" s="1"/>
  <c r="N48" i="4"/>
  <c r="H48" i="4"/>
  <c r="F48" i="4"/>
  <c r="B48" i="4"/>
  <c r="AD47" i="4"/>
  <c r="AA47" i="4"/>
  <c r="Z47" i="4" s="1"/>
  <c r="Y47" i="4" s="1"/>
  <c r="X47" i="4" s="1"/>
  <c r="N47" i="4"/>
  <c r="H47" i="4"/>
  <c r="F47" i="4"/>
  <c r="B47" i="4" s="1"/>
  <c r="AD46" i="4"/>
  <c r="AA46" i="4"/>
  <c r="Z46" i="4"/>
  <c r="Y46" i="4"/>
  <c r="X46" i="4"/>
  <c r="F46" i="4" s="1"/>
  <c r="B46" i="4" s="1"/>
  <c r="N46" i="4"/>
  <c r="H46" i="4"/>
  <c r="AD45" i="4"/>
  <c r="AA45" i="4"/>
  <c r="Z45" i="4" s="1"/>
  <c r="Y45" i="4" s="1"/>
  <c r="X45" i="4" s="1"/>
  <c r="N45" i="4"/>
  <c r="H45" i="4"/>
  <c r="F45" i="4" s="1"/>
  <c r="B45" i="4" s="1"/>
  <c r="AD44" i="4"/>
  <c r="AA44" i="4"/>
  <c r="Z44" i="4" s="1"/>
  <c r="Y44" i="4" s="1"/>
  <c r="X44" i="4" s="1"/>
  <c r="N44" i="4"/>
  <c r="H44" i="4"/>
  <c r="AD42" i="4"/>
  <c r="AA42" i="4"/>
  <c r="Z42" i="4"/>
  <c r="Y42" i="4"/>
  <c r="X42" i="4"/>
  <c r="F42" i="4" s="1"/>
  <c r="B42" i="4" s="1"/>
  <c r="N42" i="4"/>
  <c r="H42" i="4"/>
  <c r="AD39" i="4"/>
  <c r="AA39" i="4"/>
  <c r="Z39" i="4"/>
  <c r="Y39" i="4" s="1"/>
  <c r="X39" i="4" s="1"/>
  <c r="N39" i="4"/>
  <c r="H39" i="4"/>
  <c r="AD38" i="4"/>
  <c r="AA38" i="4"/>
  <c r="Z38" i="4" s="1"/>
  <c r="Y38" i="4" s="1"/>
  <c r="X38" i="4" s="1"/>
  <c r="F38" i="4" s="1"/>
  <c r="B38" i="4" s="1"/>
  <c r="N38" i="4"/>
  <c r="H38" i="4"/>
  <c r="AD37" i="4"/>
  <c r="AA37" i="4"/>
  <c r="Z37" i="4"/>
  <c r="Y37" i="4" s="1"/>
  <c r="X37" i="4" s="1"/>
  <c r="F37" i="4" s="1"/>
  <c r="B37" i="4" s="1"/>
  <c r="N37" i="4"/>
  <c r="H37" i="4"/>
  <c r="AD36" i="4"/>
  <c r="Z36" i="4" s="1"/>
  <c r="Y36" i="4" s="1"/>
  <c r="AA36" i="4"/>
  <c r="X36" i="4"/>
  <c r="N36" i="4"/>
  <c r="H36" i="4"/>
  <c r="F36" i="4" s="1"/>
  <c r="B36" i="4" s="1"/>
  <c r="AD35" i="4"/>
  <c r="AA35" i="4"/>
  <c r="Z35" i="4" s="1"/>
  <c r="Y35" i="4" s="1"/>
  <c r="X35" i="4" s="1"/>
  <c r="F35" i="4" s="1"/>
  <c r="B35" i="4" s="1"/>
  <c r="N35" i="4"/>
  <c r="H35" i="4"/>
  <c r="AD32" i="4"/>
  <c r="AA32" i="4"/>
  <c r="Z32" i="4"/>
  <c r="Y32" i="4" s="1"/>
  <c r="X32" i="4" s="1"/>
  <c r="F32" i="4" s="1"/>
  <c r="B32" i="4" s="1"/>
  <c r="N32" i="4"/>
  <c r="H32" i="4"/>
  <c r="AD31" i="4"/>
  <c r="AA31" i="4"/>
  <c r="Z31" i="4"/>
  <c r="Y31" i="4"/>
  <c r="X31" i="4"/>
  <c r="N31" i="4"/>
  <c r="F31" i="4" s="1"/>
  <c r="B31" i="4" s="1"/>
  <c r="H31" i="4"/>
  <c r="AD30" i="4"/>
  <c r="AD29" i="4"/>
  <c r="AA29" i="4"/>
  <c r="Z29" i="4"/>
  <c r="Y29" i="4" s="1"/>
  <c r="X29" i="4" s="1"/>
  <c r="N29" i="4"/>
  <c r="H29" i="4"/>
  <c r="AD28" i="4"/>
  <c r="AA28" i="4"/>
  <c r="Z28" i="4" s="1"/>
  <c r="Y28" i="4" s="1"/>
  <c r="X28" i="4" s="1"/>
  <c r="F28" i="4" s="1"/>
  <c r="B28" i="4" s="1"/>
  <c r="N28" i="4"/>
  <c r="H28" i="4"/>
  <c r="AD27" i="4"/>
  <c r="AD26" i="4"/>
  <c r="AA26" i="4"/>
  <c r="Z26" i="4" s="1"/>
  <c r="Y26" i="4" s="1"/>
  <c r="X26" i="4" s="1"/>
  <c r="N26" i="4"/>
  <c r="H26" i="4"/>
  <c r="F26" i="4"/>
  <c r="B26" i="4"/>
  <c r="AD25" i="4"/>
  <c r="AA25" i="4"/>
  <c r="Z25" i="4"/>
  <c r="Y25" i="4"/>
  <c r="X25" i="4" s="1"/>
  <c r="F25" i="4" s="1"/>
  <c r="B25" i="4" s="1"/>
  <c r="N25" i="4"/>
  <c r="H25" i="4"/>
  <c r="AD24" i="4"/>
  <c r="AA24" i="4"/>
  <c r="Z24" i="4" s="1"/>
  <c r="Y24" i="4" s="1"/>
  <c r="X24" i="4" s="1"/>
  <c r="N24" i="4"/>
  <c r="H24" i="4"/>
  <c r="F24" i="4" s="1"/>
  <c r="AD23" i="4"/>
  <c r="AA23" i="4"/>
  <c r="Z23" i="4"/>
  <c r="Y23" i="4"/>
  <c r="X23" i="4"/>
  <c r="N23" i="4"/>
  <c r="H23" i="4"/>
  <c r="F23" i="4" s="1"/>
  <c r="B23" i="4" s="1"/>
  <c r="AD21" i="4"/>
  <c r="AA21" i="4"/>
  <c r="Z21" i="4"/>
  <c r="Y21" i="4"/>
  <c r="X21" i="4"/>
  <c r="F21" i="4" s="1"/>
  <c r="N21" i="4"/>
  <c r="H21" i="4"/>
  <c r="B21" i="4"/>
  <c r="AD18" i="4"/>
  <c r="AA18" i="4"/>
  <c r="Z18" i="4" s="1"/>
  <c r="Y18" i="4" s="1"/>
  <c r="X18" i="4" s="1"/>
  <c r="N18" i="4"/>
  <c r="H18" i="4"/>
  <c r="AD17" i="4"/>
  <c r="AA17" i="4"/>
  <c r="Z17" i="4" s="1"/>
  <c r="Y17" i="4" s="1"/>
  <c r="X17" i="4" s="1"/>
  <c r="F17" i="4" s="1"/>
  <c r="B17" i="4" s="1"/>
  <c r="N17" i="4"/>
  <c r="H17" i="4"/>
  <c r="AD16" i="4"/>
  <c r="AA16" i="4"/>
  <c r="Z16" i="4"/>
  <c r="Y16" i="4" s="1"/>
  <c r="X16" i="4" s="1"/>
  <c r="F16" i="4" s="1"/>
  <c r="N16" i="4"/>
  <c r="H16" i="4"/>
  <c r="B16" i="4"/>
  <c r="AD15" i="4"/>
  <c r="Z15" i="4" s="1"/>
  <c r="Y15" i="4" s="1"/>
  <c r="AA15" i="4"/>
  <c r="X15" i="4"/>
  <c r="N15" i="4"/>
  <c r="H15" i="4"/>
  <c r="F15" i="4" s="1"/>
  <c r="B15" i="4" s="1"/>
  <c r="AD14" i="4"/>
  <c r="AA14" i="4"/>
  <c r="Z14" i="4" s="1"/>
  <c r="Y14" i="4" s="1"/>
  <c r="X14" i="4" s="1"/>
  <c r="N14" i="4"/>
  <c r="H14" i="4"/>
  <c r="F14" i="4"/>
  <c r="B14" i="4" s="1"/>
  <c r="AD13" i="4"/>
  <c r="AA13" i="4"/>
  <c r="Z13" i="4"/>
  <c r="Y13" i="4"/>
  <c r="X13" i="4"/>
  <c r="N13" i="4"/>
  <c r="N55" i="4" s="1"/>
  <c r="H13" i="4"/>
  <c r="F13" i="4"/>
  <c r="G36" i="3"/>
  <c r="E36" i="3"/>
  <c r="W76" i="2"/>
  <c r="V76" i="2"/>
  <c r="U76" i="2"/>
  <c r="T76" i="2"/>
  <c r="S76" i="2"/>
  <c r="R76" i="2"/>
  <c r="Q76" i="2"/>
  <c r="P76" i="2"/>
  <c r="O76" i="2"/>
  <c r="M76" i="2"/>
  <c r="L76" i="2"/>
  <c r="K76" i="2"/>
  <c r="J76" i="2"/>
  <c r="I76" i="2"/>
  <c r="G76" i="2"/>
  <c r="N74" i="2"/>
  <c r="H74" i="2"/>
  <c r="F74" i="2"/>
  <c r="B74" i="2" s="1"/>
  <c r="N73" i="2"/>
  <c r="H73" i="2"/>
  <c r="F73" i="2" s="1"/>
  <c r="B73" i="2" s="1"/>
  <c r="N72" i="2"/>
  <c r="H72" i="2"/>
  <c r="F72" i="2"/>
  <c r="B72" i="2"/>
  <c r="N71" i="2"/>
  <c r="F71" i="2" s="1"/>
  <c r="B71" i="2" s="1"/>
  <c r="H71" i="2"/>
  <c r="N70" i="2"/>
  <c r="H70" i="2"/>
  <c r="F70" i="2" s="1"/>
  <c r="B70" i="2" s="1"/>
  <c r="N69" i="2"/>
  <c r="H69" i="2"/>
  <c r="F69" i="2" s="1"/>
  <c r="B69" i="2" s="1"/>
  <c r="N68" i="2"/>
  <c r="H68" i="2"/>
  <c r="F68" i="2"/>
  <c r="B68" i="2"/>
  <c r="N67" i="2"/>
  <c r="F67" i="2" s="1"/>
  <c r="B67" i="2" s="1"/>
  <c r="H67" i="2"/>
  <c r="N66" i="2"/>
  <c r="H66" i="2"/>
  <c r="F66" i="2"/>
  <c r="B66" i="2"/>
  <c r="N65" i="2"/>
  <c r="H65" i="2"/>
  <c r="F65" i="2" s="1"/>
  <c r="B65" i="2" s="1"/>
  <c r="N64" i="2"/>
  <c r="H64" i="2"/>
  <c r="F64" i="2"/>
  <c r="B64" i="2"/>
  <c r="N63" i="2"/>
  <c r="F63" i="2" s="1"/>
  <c r="B63" i="2" s="1"/>
  <c r="H63" i="2"/>
  <c r="N62" i="2"/>
  <c r="H62" i="2"/>
  <c r="F62" i="2"/>
  <c r="B62" i="2"/>
  <c r="N60" i="2"/>
  <c r="H60" i="2"/>
  <c r="F60" i="2" s="1"/>
  <c r="B60" i="2" s="1"/>
  <c r="N59" i="2"/>
  <c r="H59" i="2"/>
  <c r="F59" i="2"/>
  <c r="B59" i="2"/>
  <c r="N58" i="2"/>
  <c r="F58" i="2" s="1"/>
  <c r="B58" i="2" s="1"/>
  <c r="H58" i="2"/>
  <c r="N57" i="2"/>
  <c r="H57" i="2"/>
  <c r="F57" i="2"/>
  <c r="B57" i="2" s="1"/>
  <c r="N56" i="2"/>
  <c r="H56" i="2"/>
  <c r="F56" i="2" s="1"/>
  <c r="B56" i="2" s="1"/>
  <c r="N55" i="2"/>
  <c r="H55" i="2"/>
  <c r="F55" i="2"/>
  <c r="B55" i="2"/>
  <c r="N54" i="2"/>
  <c r="F54" i="2" s="1"/>
  <c r="B54" i="2" s="1"/>
  <c r="H54" i="2"/>
  <c r="N53" i="2"/>
  <c r="H53" i="2"/>
  <c r="F53" i="2" s="1"/>
  <c r="B53" i="2" s="1"/>
  <c r="N52" i="2"/>
  <c r="H52" i="2"/>
  <c r="F52" i="2" s="1"/>
  <c r="B52" i="2" s="1"/>
  <c r="N51" i="2"/>
  <c r="H51" i="2"/>
  <c r="F51" i="2"/>
  <c r="B51" i="2"/>
  <c r="N50" i="2"/>
  <c r="F50" i="2" s="1"/>
  <c r="B50" i="2" s="1"/>
  <c r="H50" i="2"/>
  <c r="N49" i="2"/>
  <c r="H49" i="2"/>
  <c r="F49" i="2"/>
  <c r="B49" i="2"/>
  <c r="N47" i="2"/>
  <c r="H47" i="2"/>
  <c r="F47" i="2" s="1"/>
  <c r="B47" i="2" s="1"/>
  <c r="N46" i="2"/>
  <c r="H46" i="2"/>
  <c r="F46" i="2"/>
  <c r="B46" i="2"/>
  <c r="N45" i="2"/>
  <c r="F45" i="2" s="1"/>
  <c r="B45" i="2" s="1"/>
  <c r="H45" i="2"/>
  <c r="N44" i="2"/>
  <c r="H44" i="2"/>
  <c r="F44" i="2"/>
  <c r="B44" i="2"/>
  <c r="N43" i="2"/>
  <c r="H43" i="2"/>
  <c r="F43" i="2" s="1"/>
  <c r="B43" i="2" s="1"/>
  <c r="N42" i="2"/>
  <c r="H42" i="2"/>
  <c r="F42" i="2"/>
  <c r="B42" i="2"/>
  <c r="N40" i="2"/>
  <c r="F40" i="2" s="1"/>
  <c r="B40" i="2" s="1"/>
  <c r="H40" i="2"/>
  <c r="N39" i="2"/>
  <c r="H39" i="2"/>
  <c r="F39" i="2"/>
  <c r="B39" i="2" s="1"/>
  <c r="N38" i="2"/>
  <c r="H38" i="2"/>
  <c r="F38" i="2" s="1"/>
  <c r="B38" i="2" s="1"/>
  <c r="N37" i="2"/>
  <c r="H37" i="2"/>
  <c r="F37" i="2"/>
  <c r="B37" i="2"/>
  <c r="N36" i="2"/>
  <c r="F36" i="2" s="1"/>
  <c r="B36" i="2" s="1"/>
  <c r="H36" i="2"/>
  <c r="N35" i="2"/>
  <c r="H35" i="2"/>
  <c r="F35" i="2" s="1"/>
  <c r="B35" i="2" s="1"/>
  <c r="N34" i="2"/>
  <c r="H34" i="2"/>
  <c r="F34" i="2" s="1"/>
  <c r="B34" i="2" s="1"/>
  <c r="N33" i="2"/>
  <c r="H33" i="2"/>
  <c r="F33" i="2"/>
  <c r="B33" i="2"/>
  <c r="N31" i="2"/>
  <c r="F31" i="2" s="1"/>
  <c r="B31" i="2" s="1"/>
  <c r="H31" i="2"/>
  <c r="N30" i="2"/>
  <c r="H30" i="2"/>
  <c r="F30" i="2"/>
  <c r="B30" i="2"/>
  <c r="N29" i="2"/>
  <c r="H29" i="2"/>
  <c r="F29" i="2" s="1"/>
  <c r="B29" i="2" s="1"/>
  <c r="N28" i="2"/>
  <c r="H28" i="2"/>
  <c r="F28" i="2"/>
  <c r="B28" i="2"/>
  <c r="N27" i="2"/>
  <c r="F27" i="2" s="1"/>
  <c r="B27" i="2" s="1"/>
  <c r="H27" i="2"/>
  <c r="N26" i="2"/>
  <c r="H26" i="2"/>
  <c r="F26" i="2"/>
  <c r="B26" i="2"/>
  <c r="N25" i="2"/>
  <c r="H25" i="2"/>
  <c r="F25" i="2" s="1"/>
  <c r="B25" i="2" s="1"/>
  <c r="N24" i="2"/>
  <c r="H24" i="2"/>
  <c r="F24" i="2"/>
  <c r="B24" i="2"/>
  <c r="N22" i="2"/>
  <c r="F22" i="2" s="1"/>
  <c r="B22" i="2" s="1"/>
  <c r="H22" i="2"/>
  <c r="N21" i="2"/>
  <c r="H21" i="2"/>
  <c r="F21" i="2"/>
  <c r="B21" i="2" s="1"/>
  <c r="N20" i="2"/>
  <c r="H20" i="2"/>
  <c r="F20" i="2" s="1"/>
  <c r="B20" i="2" s="1"/>
  <c r="N19" i="2"/>
  <c r="H19" i="2"/>
  <c r="F19" i="2"/>
  <c r="B19" i="2"/>
  <c r="N18" i="2"/>
  <c r="F18" i="2" s="1"/>
  <c r="B18" i="2" s="1"/>
  <c r="H18" i="2"/>
  <c r="N17" i="2"/>
  <c r="H17" i="2"/>
  <c r="F17" i="2" s="1"/>
  <c r="B17" i="2" s="1"/>
  <c r="N16" i="2"/>
  <c r="H16" i="2"/>
  <c r="F16" i="2" s="1"/>
  <c r="B16" i="2" s="1"/>
  <c r="N14" i="2"/>
  <c r="H14" i="2"/>
  <c r="F14" i="2"/>
  <c r="B14" i="2"/>
  <c r="N13" i="2"/>
  <c r="F13" i="2" s="1"/>
  <c r="B13" i="2" s="1"/>
  <c r="H13" i="2"/>
  <c r="N12" i="2"/>
  <c r="H12" i="2"/>
  <c r="F12" i="2"/>
  <c r="B12" i="2"/>
  <c r="N11" i="2"/>
  <c r="H11" i="2"/>
  <c r="F11" i="2" s="1"/>
  <c r="B11" i="2" s="1"/>
  <c r="N10" i="2"/>
  <c r="H10" i="2"/>
  <c r="F10" i="2"/>
  <c r="B10" i="2"/>
  <c r="N9" i="2"/>
  <c r="H9" i="2"/>
  <c r="F4" i="2"/>
  <c r="B4" i="2"/>
  <c r="G62" i="1"/>
  <c r="E62" i="1"/>
  <c r="B9" i="6" l="1"/>
  <c r="F44" i="4"/>
  <c r="B44" i="4" s="1"/>
  <c r="X55" i="4"/>
  <c r="Y55" i="4"/>
  <c r="F16" i="6"/>
  <c r="B16" i="6" s="1"/>
  <c r="F22" i="6"/>
  <c r="B22" i="6" s="1"/>
  <c r="Z55" i="4"/>
  <c r="F14" i="6"/>
  <c r="B14" i="6" s="1"/>
  <c r="B24" i="4"/>
  <c r="H55" i="4"/>
  <c r="F18" i="4"/>
  <c r="B18" i="4" s="1"/>
  <c r="F34" i="6"/>
  <c r="B34" i="6" s="1"/>
  <c r="AD55" i="4"/>
  <c r="AA55" i="4"/>
  <c r="B13" i="4"/>
  <c r="F29" i="4"/>
  <c r="B29" i="4" s="1"/>
  <c r="F39" i="4"/>
  <c r="B39" i="4" s="1"/>
  <c r="N76" i="2"/>
  <c r="F9" i="2"/>
  <c r="H76" i="2"/>
  <c r="F51" i="4"/>
  <c r="B51" i="4" s="1"/>
  <c r="Z26" i="6"/>
  <c r="Y26" i="6" s="1"/>
  <c r="X26" i="6" s="1"/>
  <c r="F26" i="6" s="1"/>
  <c r="B26" i="6" s="1"/>
  <c r="B55" i="4" l="1"/>
  <c r="F5" i="4"/>
  <c r="F76" i="2"/>
  <c r="B9" i="2"/>
  <c r="B76" i="2" s="1"/>
  <c r="B42" i="6"/>
  <c r="F4" i="4"/>
  <c r="F42" i="6"/>
  <c r="F4" i="6"/>
  <c r="F55" i="4"/>
  <c r="F10" i="7" l="1"/>
  <c r="B10" i="7" s="1"/>
  <c r="B4" i="6"/>
  <c r="B4" i="4"/>
  <c r="F7" i="7"/>
  <c r="B5" i="4"/>
  <c r="F8" i="7"/>
  <c r="B8" i="7" s="1"/>
  <c r="B7" i="7" l="1"/>
  <c r="B11" i="7" s="1"/>
  <c r="F11" i="7"/>
</calcChain>
</file>

<file path=xl/comments1.xml><?xml version="1.0" encoding="utf-8"?>
<comments xmlns="http://schemas.openxmlformats.org/spreadsheetml/2006/main">
  <authors>
    <author>TUFI</author>
  </authors>
  <commentList>
    <comment ref="T10" authorId="0">
      <text>
        <r>
          <rPr>
            <sz val="11"/>
            <color theme="1"/>
            <rFont val="Calibri"/>
            <family val="2"/>
            <scheme val="minor"/>
          </rPr>
          <t>TUFI:
1 холодильник, 
1 сухожаровой</t>
        </r>
      </text>
    </comment>
    <comment ref="T11" authorId="0">
      <text>
        <r>
          <rPr>
            <sz val="11"/>
            <color theme="1"/>
            <rFont val="Calibri"/>
            <family val="2"/>
            <scheme val="minor"/>
          </rPr>
          <t xml:space="preserve">TUFI:
1 холд кішкентай
2 орындық
</t>
        </r>
      </text>
    </comment>
    <comment ref="T12" authorId="0">
      <text>
        <r>
          <rPr>
            <sz val="11"/>
            <color theme="1"/>
            <rFont val="Calibri"/>
            <family val="2"/>
            <scheme val="minor"/>
          </rPr>
          <t>TUFI:
1 холодильник
1 тумочка</t>
        </r>
      </text>
    </comment>
    <comment ref="T13" authorId="0">
      <text>
        <r>
          <rPr>
            <sz val="11"/>
            <color theme="1"/>
            <rFont val="Calibri"/>
            <family val="2"/>
            <scheme val="minor"/>
          </rPr>
          <t>TUFI:
2 котел
1 су емкость
2 ыдыс жуатын мойка
1 холод
2 орындық</t>
        </r>
      </text>
    </comment>
    <comment ref="G14" authorId="0">
      <text>
        <r>
          <rPr>
            <sz val="11"/>
            <color theme="1"/>
            <rFont val="Calibri"/>
            <family val="2"/>
            <scheme val="minor"/>
          </rPr>
          <t xml:space="preserve">TUFI:
лестница 5 шаршы метр </t>
        </r>
      </text>
    </comment>
    <comment ref="P14" authorId="0">
      <text>
        <r>
          <rPr>
            <sz val="11"/>
            <color theme="1"/>
            <rFont val="Calibri"/>
            <family val="2"/>
            <scheme val="minor"/>
          </rPr>
          <t>TUFI:
2 орындық</t>
        </r>
      </text>
    </comment>
    <comment ref="T18" authorId="0">
      <text>
        <r>
          <rPr>
            <sz val="11"/>
            <color theme="1"/>
            <rFont val="Calibri"/>
            <family val="2"/>
            <scheme val="minor"/>
          </rPr>
          <t>TUFI:
2 үлкен, 1 кіші</t>
        </r>
      </text>
    </comment>
    <comment ref="T19" authorId="0">
      <text>
        <r>
          <rPr>
            <sz val="11"/>
            <color theme="1"/>
            <rFont val="Calibri"/>
            <family val="2"/>
            <scheme val="minor"/>
          </rPr>
          <t>TUFI:
гинеколог стол
уфа лампа
узи аппарат</t>
        </r>
      </text>
    </comment>
    <comment ref="G22" authorId="0">
      <text>
        <r>
          <rPr>
            <sz val="11"/>
            <color theme="1"/>
            <rFont val="Calibri"/>
            <family val="2"/>
            <scheme val="minor"/>
          </rPr>
          <t xml:space="preserve">TUFI:
лестница 5 шаршы метр </t>
        </r>
      </text>
    </comment>
    <comment ref="T22" authorId="0">
      <text>
        <r>
          <rPr>
            <sz val="11"/>
            <color theme="1"/>
            <rFont val="Calibri"/>
            <family val="2"/>
            <scheme val="minor"/>
          </rPr>
          <t xml:space="preserve">TUFI:
регистратура алды
</t>
        </r>
      </text>
    </comment>
    <comment ref="G31" authorId="0">
      <text>
        <r>
          <rPr>
            <sz val="11"/>
            <color theme="1"/>
            <rFont val="Calibri"/>
            <family val="2"/>
            <scheme val="minor"/>
          </rPr>
          <t xml:space="preserve">TUFI:
лестница 5 шаршы метр </t>
        </r>
      </text>
    </comment>
    <comment ref="T31" authorId="0">
      <text>
        <r>
          <rPr>
            <sz val="11"/>
            <color theme="1"/>
            <rFont val="Calibri"/>
            <family val="2"/>
            <scheme val="minor"/>
          </rPr>
          <t>TUFI:
кондер</t>
        </r>
      </text>
    </comment>
    <comment ref="T34" authorId="0">
      <text>
        <r>
          <rPr>
            <sz val="11"/>
            <color theme="1"/>
            <rFont val="Calibri"/>
            <family val="2"/>
            <scheme val="minor"/>
          </rPr>
          <t xml:space="preserve">TUFI:
кішкене холодильник
</t>
        </r>
      </text>
    </comment>
    <comment ref="T35" authorId="0">
      <text>
        <r>
          <rPr>
            <sz val="11"/>
            <color theme="1"/>
            <rFont val="Calibri"/>
            <family val="2"/>
            <scheme val="minor"/>
          </rPr>
          <t>TUFI:
үлкен холод</t>
        </r>
      </text>
    </comment>
    <comment ref="G40" authorId="0">
      <text>
        <r>
          <rPr>
            <sz val="11"/>
            <color theme="1"/>
            <rFont val="Calibri"/>
            <family val="2"/>
            <scheme val="minor"/>
          </rPr>
          <t xml:space="preserve">TUFI:
лестница 5 шаршы метр </t>
        </r>
      </text>
    </comment>
    <comment ref="T46" authorId="0">
      <text>
        <r>
          <rPr>
            <sz val="11"/>
            <color theme="1"/>
            <rFont val="Calibri"/>
            <family val="2"/>
            <scheme val="minor"/>
          </rPr>
          <t>TUFI:
принтер
аппарат өзі</t>
        </r>
      </text>
    </comment>
    <comment ref="T59" authorId="0">
      <text>
        <r>
          <rPr>
            <sz val="11"/>
            <color theme="1"/>
            <rFont val="Calibri"/>
            <family val="2"/>
            <scheme val="minor"/>
          </rPr>
          <t>TUFI:
автокл
уфа</t>
        </r>
      </text>
    </comment>
    <comment ref="P60" authorId="0">
      <text>
        <r>
          <rPr>
            <sz val="11"/>
            <color theme="1"/>
            <rFont val="Calibri"/>
            <family val="2"/>
            <scheme val="minor"/>
          </rPr>
          <t>TUFI:
кресло</t>
        </r>
      </text>
    </comment>
    <comment ref="T60" authorId="0">
      <text>
        <r>
          <rPr>
            <sz val="11"/>
            <color theme="1"/>
            <rFont val="Calibri"/>
            <family val="2"/>
            <scheme val="minor"/>
          </rPr>
          <t>TUFI:
кондер
регистр</t>
        </r>
      </text>
    </comment>
  </commentList>
</comments>
</file>

<file path=xl/comments2.xml><?xml version="1.0" encoding="utf-8"?>
<comments xmlns="http://schemas.openxmlformats.org/spreadsheetml/2006/main">
  <authors>
    <author>TUFI</author>
  </authors>
  <commentList>
    <comment ref="T17" authorId="0">
      <text>
        <r>
          <rPr>
            <sz val="11"/>
            <color theme="1"/>
            <rFont val="Calibri"/>
            <family val="2"/>
            <scheme val="minor"/>
          </rPr>
          <t>TUFI:
принтер
аппарат өзі</t>
        </r>
      </text>
    </comment>
    <comment ref="T21" authorId="0">
      <text>
        <r>
          <rPr>
            <sz val="11"/>
            <color theme="1"/>
            <rFont val="Calibri"/>
            <family val="2"/>
            <scheme val="minor"/>
          </rPr>
          <t>TUFI:
2 котел
1 су емкость
2 ыдыс жуатын мойка
1 холод
2 орындық</t>
        </r>
      </text>
    </comment>
    <comment ref="T24" authorId="0">
      <text>
        <r>
          <rPr>
            <sz val="11"/>
            <color theme="1"/>
            <rFont val="Calibri"/>
            <family val="2"/>
            <scheme val="minor"/>
          </rPr>
          <t>TUFI:
2 үлкен, 1 кіші</t>
        </r>
      </text>
    </comment>
    <comment ref="T25" authorId="0">
      <text>
        <r>
          <rPr>
            <sz val="11"/>
            <color theme="1"/>
            <rFont val="Calibri"/>
            <family val="2"/>
            <scheme val="minor"/>
          </rPr>
          <t>TUFI:
гинеколог стол
уфа лампа
узи аппарат</t>
        </r>
      </text>
    </comment>
    <comment ref="T31" authorId="0">
      <text>
        <r>
          <rPr>
            <sz val="11"/>
            <color theme="1"/>
            <rFont val="Calibri"/>
            <family val="2"/>
            <scheme val="minor"/>
          </rPr>
          <t xml:space="preserve">TUFI:
кішкене холодильник
</t>
        </r>
      </text>
    </comment>
    <comment ref="T39" authorId="0">
      <text>
        <r>
          <rPr>
            <sz val="11"/>
            <color theme="1"/>
            <rFont val="Calibri"/>
            <family val="2"/>
            <scheme val="minor"/>
          </rPr>
          <t>TUFI:
автокл
уфа</t>
        </r>
      </text>
    </comment>
    <comment ref="T42" authorId="0">
      <text>
        <r>
          <rPr>
            <sz val="11"/>
            <color theme="1"/>
            <rFont val="Calibri"/>
            <family val="2"/>
            <scheme val="minor"/>
          </rPr>
          <t xml:space="preserve">TUFI:
1 холд кішкентай
2 орындық
</t>
        </r>
      </text>
    </comment>
  </commentList>
</comments>
</file>

<file path=xl/comments3.xml><?xml version="1.0" encoding="utf-8"?>
<comments xmlns="http://schemas.openxmlformats.org/spreadsheetml/2006/main">
  <authors>
    <author>TUFI</author>
  </authors>
  <commentList>
    <comment ref="T10" authorId="0">
      <text>
        <r>
          <rPr>
            <sz val="11"/>
            <color theme="1"/>
            <rFont val="Calibri"/>
            <family val="2"/>
            <scheme val="minor"/>
          </rPr>
          <t>TUFI:
1 холодильник, 
1 сухожаровой</t>
        </r>
      </text>
    </comment>
    <comment ref="T11" authorId="0">
      <text>
        <r>
          <rPr>
            <sz val="11"/>
            <color theme="1"/>
            <rFont val="Calibri"/>
            <family val="2"/>
            <scheme val="minor"/>
          </rPr>
          <t>TUFI:
1 холодильник
1 тумочка</t>
        </r>
      </text>
    </comment>
    <comment ref="G12" authorId="0">
      <text>
        <r>
          <rPr>
            <sz val="11"/>
            <color theme="1"/>
            <rFont val="Calibri"/>
            <family val="2"/>
            <scheme val="minor"/>
          </rPr>
          <t xml:space="preserve">TUFI:
лестница 5 шаршы метр </t>
        </r>
      </text>
    </comment>
    <comment ref="P12" authorId="0">
      <text>
        <r>
          <rPr>
            <sz val="11"/>
            <color theme="1"/>
            <rFont val="Calibri"/>
            <family val="2"/>
            <scheme val="minor"/>
          </rPr>
          <t>TUFI:
2 орындық</t>
        </r>
      </text>
    </comment>
    <comment ref="G16" authorId="0">
      <text>
        <r>
          <rPr>
            <sz val="11"/>
            <color theme="1"/>
            <rFont val="Calibri"/>
            <family val="2"/>
            <scheme val="minor"/>
          </rPr>
          <t xml:space="preserve">TUFI:
лестница 5 шаршы метр </t>
        </r>
      </text>
    </comment>
    <comment ref="T16" authorId="0">
      <text>
        <r>
          <rPr>
            <sz val="11"/>
            <color theme="1"/>
            <rFont val="Calibri"/>
            <family val="2"/>
            <scheme val="minor"/>
          </rPr>
          <t xml:space="preserve">TUFI:
регистратура алды
</t>
        </r>
      </text>
    </comment>
    <comment ref="G23" authorId="0">
      <text>
        <r>
          <rPr>
            <sz val="11"/>
            <color theme="1"/>
            <rFont val="Calibri"/>
            <family val="2"/>
            <scheme val="minor"/>
          </rPr>
          <t xml:space="preserve">TUFI:
лестница 5 шаршы метр </t>
        </r>
      </text>
    </comment>
    <comment ref="T23" authorId="0">
      <text>
        <r>
          <rPr>
            <sz val="11"/>
            <color theme="1"/>
            <rFont val="Calibri"/>
            <family val="2"/>
            <scheme val="minor"/>
          </rPr>
          <t>TUFI:
кондер</t>
        </r>
      </text>
    </comment>
    <comment ref="T26" authorId="0">
      <text>
        <r>
          <rPr>
            <sz val="11"/>
            <color theme="1"/>
            <rFont val="Calibri"/>
            <family val="2"/>
            <scheme val="minor"/>
          </rPr>
          <t>TUFI:
үлкен холод</t>
        </r>
      </text>
    </comment>
    <comment ref="G30" authorId="0">
      <text>
        <r>
          <rPr>
            <sz val="11"/>
            <color theme="1"/>
            <rFont val="Calibri"/>
            <family val="2"/>
            <scheme val="minor"/>
          </rPr>
          <t xml:space="preserve">TUFI:
лестница 5 шаршы метр </t>
        </r>
      </text>
    </comment>
    <comment ref="P36" authorId="0">
      <text>
        <r>
          <rPr>
            <sz val="11"/>
            <color theme="1"/>
            <rFont val="Calibri"/>
            <family val="2"/>
            <scheme val="minor"/>
          </rPr>
          <t>TUFI:
кресло</t>
        </r>
      </text>
    </comment>
    <comment ref="T36" authorId="0">
      <text>
        <r>
          <rPr>
            <sz val="11"/>
            <color theme="1"/>
            <rFont val="Calibri"/>
            <family val="2"/>
            <scheme val="minor"/>
          </rPr>
          <t>TUFI:
кондер
регистр</t>
        </r>
      </text>
    </comment>
  </commentList>
</comments>
</file>

<file path=xl/sharedStrings.xml><?xml version="1.0" encoding="utf-8"?>
<sst xmlns="http://schemas.openxmlformats.org/spreadsheetml/2006/main" count="436" uniqueCount="136">
  <si>
    <t>№</t>
  </si>
  <si>
    <t>Кабинет/бөлме</t>
  </si>
  <si>
    <t>Аудан S, м²</t>
  </si>
  <si>
    <t>Күндік шығын (2 рет/күн), л</t>
  </si>
  <si>
    <t>5 күндік қажет көлем, л</t>
  </si>
  <si>
    <t>Ыдыс көлемі (дөңгелектелген), л</t>
  </si>
  <si>
    <t>Mega-Хлор таблеткасы, дана</t>
  </si>
  <si>
    <t>Әкімшілік</t>
  </si>
  <si>
    <t>Дәріхана</t>
  </si>
  <si>
    <t>Қан алу</t>
  </si>
  <si>
    <t>Мед.кітапша</t>
  </si>
  <si>
    <t>Асхана</t>
  </si>
  <si>
    <t>Дәліз</t>
  </si>
  <si>
    <t>101</t>
  </si>
  <si>
    <t>102</t>
  </si>
  <si>
    <t>103</t>
  </si>
  <si>
    <t>104</t>
  </si>
  <si>
    <t>Акфа</t>
  </si>
  <si>
    <t>Туалет</t>
  </si>
  <si>
    <t>201</t>
  </si>
  <si>
    <t>202</t>
  </si>
  <si>
    <t>203</t>
  </si>
  <si>
    <t>204</t>
  </si>
  <si>
    <t>205</t>
  </si>
  <si>
    <t>206</t>
  </si>
  <si>
    <t>301</t>
  </si>
  <si>
    <t>302</t>
  </si>
  <si>
    <t>303</t>
  </si>
  <si>
    <t>304</t>
  </si>
  <si>
    <t>305</t>
  </si>
  <si>
    <t>306</t>
  </si>
  <si>
    <t>Қақырық жинау орны</t>
  </si>
  <si>
    <t>Фильтр</t>
  </si>
  <si>
    <t>Изолятор</t>
  </si>
  <si>
    <t>Утилизация</t>
  </si>
  <si>
    <t>Флюоро/я</t>
  </si>
  <si>
    <t>Маммо/я</t>
  </si>
  <si>
    <t>102 (Дневной)</t>
  </si>
  <si>
    <t>103 (перевязка)</t>
  </si>
  <si>
    <t>Хирург (Ильнур)</t>
  </si>
  <si>
    <t>104 (ФГДС)</t>
  </si>
  <si>
    <t>105 (УЗИ)</t>
  </si>
  <si>
    <t>106 (Невропатолог)</t>
  </si>
  <si>
    <t>107 (Стом/я)</t>
  </si>
  <si>
    <t>108 (Ординатор)</t>
  </si>
  <si>
    <t>109 (Лор)</t>
  </si>
  <si>
    <t>110 (Физкаб)</t>
  </si>
  <si>
    <t>111 (Стерил)</t>
  </si>
  <si>
    <t>112 (Дәліз)</t>
  </si>
  <si>
    <t>Паразитология</t>
  </si>
  <si>
    <t>Кишечный</t>
  </si>
  <si>
    <t>Бокс</t>
  </si>
  <si>
    <t>Автоклав</t>
  </si>
  <si>
    <t>Моечный</t>
  </si>
  <si>
    <t>КДЛ</t>
  </si>
  <si>
    <t>Иммунология</t>
  </si>
  <si>
    <t>Мочевая</t>
  </si>
  <si>
    <t>Регистратура</t>
  </si>
  <si>
    <t>ИТОГ</t>
  </si>
  <si>
    <t>Ескертпе:</t>
  </si>
  <si>
    <t>1) Есеп күніне 2 рет тазалау (таңертең/кешке) негізінде жасалды.</t>
  </si>
  <si>
    <t>2) Ыдыс көлемі 5 литрге дөңгелектеп көтерілген.</t>
  </si>
  <si>
    <t>3) Таблетка саны 0,015% концентрация үшін есептелген (10 л суға 1 таблетка).</t>
  </si>
  <si>
    <t>4) Дайын ерітіндіні 5 тәуліктен аспай қолдану керек (нұсқаулық, 3.19-тармақ).</t>
  </si>
  <si>
    <t>Бұл формула ағымдағы дезинфекция жүргізу үшін бір жылға (немесе есептік кезеңге) қанша литр немесе кг дезқұрал керек екенін көрсетеді.</t>
  </si>
  <si>
    <t>Х1</t>
  </si>
  <si>
    <t>Q</t>
  </si>
  <si>
    <t>N (литр)</t>
  </si>
  <si>
    <t xml:space="preserve"> K (%)</t>
  </si>
  <si>
    <t>S (м²)</t>
  </si>
  <si>
    <t>S1</t>
  </si>
  <si>
    <t>S2</t>
  </si>
  <si>
    <t>S3</t>
  </si>
  <si>
    <t>кг</t>
  </si>
  <si>
    <t>Жылдық қажеттілік (кг)</t>
  </si>
  <si>
    <t>Q — дезинфекция саны
Бұл:
• жұмыс күндері ×
• күніне (немесе аптасына) дезинфекция жиілігі
Мысал: 2026 жылы
• 246 жұмыс күні бар
• күніне 2 рет
👉 Q = 492</t>
  </si>
  <si>
    <t xml:space="preserve">N — шығын нормасы
«Mega-Хлор» нұсқаулығына сәйкес, 
• 100 мл/м² (0,1 л / 1 м²)
</t>
  </si>
  <si>
    <t>K (Концентрация): 0,00015 (яғни 0,015% жұмыс ерітіндісі — нұсқаулыққа сай дұрыс мән). 0,015%-дық ерітінді алу үшін:
10 литр × 0,00015 = 0,0015 кг (1,5 грамм белсенді хлор) — бұл 1 таблеткаға сәйкес келеді.</t>
  </si>
  <si>
    <t>S1 — үй-жай ауданы. Дезинфекцияланатын бөлменің нақты м²:</t>
  </si>
  <si>
    <t xml:space="preserve">S2 — жабдықтар ауданы
Есеп шартты жүргізіледі:
• унитаз, раковина, 
- кушетка → 2 м²
</t>
  </si>
  <si>
    <t>Раковина</t>
  </si>
  <si>
    <t>Унизаз</t>
  </si>
  <si>
    <t>Кушетка</t>
  </si>
  <si>
    <t>Душ</t>
  </si>
  <si>
    <t>Аристон</t>
  </si>
  <si>
    <t>S3 — басқа объектілер
• шкаф → 2 м²
• үстел, аппарат → 1 м²</t>
  </si>
  <si>
    <t>Жұмыс үстелі</t>
  </si>
  <si>
    <t>Манипуляциялық үстел</t>
  </si>
  <si>
    <t>Шкафы</t>
  </si>
  <si>
    <t>Тумба</t>
  </si>
  <si>
    <t>Қондырғы (аппарат)</t>
  </si>
  <si>
    <t>Стеллаж</t>
  </si>
  <si>
    <t>Кроват</t>
  </si>
  <si>
    <t>Ширма</t>
  </si>
  <si>
    <t>"А" корпус</t>
  </si>
  <si>
    <t>Цоколь</t>
  </si>
  <si>
    <t>1-ші қабат</t>
  </si>
  <si>
    <t>2-ші қабат</t>
  </si>
  <si>
    <t>3-ші қабат</t>
  </si>
  <si>
    <t>"Б" корпус</t>
  </si>
  <si>
    <t>"Лаборатория"</t>
  </si>
  <si>
    <t xml:space="preserve">МЕТОДИЧЕСКИЕ УКАЗАНИЯ по применению средства «Mega-Хлор» для дезинфекции (ТОО «Мega Pharma», Республика Казахстан) СТ ТОО 130340006907-01-2018
 при норме расхода 100 мл на 1 м2              (0,1л = 100мл)
</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</si>
  <si>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11,7 мәні — мекемеге бір жылға қажетті 11,7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11,7 кг шыққан болатын (формуладағы X1 мәні барлық ауданды, жабдықтарды және басқа да объектілерді қамтиды). Есептеу өте қарапайым:
11,7 кг ÷ 1 кг (1 банка) = 11,7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12 банка (әрқайсысы 1000 граммдық (1кг)) қажет болады.</t>
  </si>
  <si>
    <t>Аудан S4, м²</t>
  </si>
  <si>
    <t>Концентрация K,%</t>
  </si>
  <si>
    <t>Бір реттік қажет көлем, л</t>
  </si>
  <si>
    <t>1) Бұл — аптасына бір рет жүргізілетін бір реттік (бір тазалау) дезраствор дайындау есебі.</t>
  </si>
  <si>
    <t>2) Концентрация (K) әр бөлме үшін нұсқаулыққа сай нақты белгіленген (мыс. 0,03% — туберкулез/тереңірек өңдеу режимі).</t>
  </si>
  <si>
    <t>3) Ыдыс көлемі 5 литрге дөңгелектеп көтерілген.</t>
  </si>
  <si>
    <t>4) Таблетка саны өзгермелі концентрацияға сай есептелген: 0,015%=10л/таб., 0,03%=5л/таб.</t>
  </si>
  <si>
    <t>X2 = 52 × (N × K) × S4</t>
  </si>
  <si>
    <t>Х2</t>
  </si>
  <si>
    <t>S4(м²)</t>
  </si>
  <si>
    <t>S4</t>
  </si>
  <si>
    <t>NK Х2 = 52 ---------- S4, мұнда
      Х2 - күрделі жинау жүргізу үшін ұйымдардың дезинфекциялық құралдарға жылдық қажеттілігі;
      52 - күрделі жинау саны (аптасына бір рет есебімен);
      N - бір шаршы метрге дезинфекциялық құралдың шығын нормасы;
      K - дезинфекциялық ерітіндінің шоғырлануы;
      S4 - ауқымды жиналуға тиісті оперативтік аудан.</t>
  </si>
  <si>
    <t xml:space="preserve">52 - күрделі жинау саны (аптасына бір рет есебімен); 
12 -  күрделі жинау саны (айына бір рет есебімен); </t>
  </si>
  <si>
    <t>Стены</t>
  </si>
  <si>
    <t>Төрт жаығының ауданы</t>
  </si>
  <si>
    <t>Екі жағы</t>
  </si>
  <si>
    <t>Бірінші жағы</t>
  </si>
  <si>
    <t>Ұзындғы</t>
  </si>
  <si>
    <t>Ені (биіктігі)</t>
  </si>
  <si>
    <t>Екінші жағы</t>
  </si>
  <si>
    <t>Ұзындығы</t>
  </si>
  <si>
    <t>Ені</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</si>
  <si>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2,79 мәні — мекемеге бір жылға қажетті 2,79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2,79 кг шыққан болатын (формуладағы X1 мәні барлық ауданды, жабдықтарды және басқа да объектілерді қамтиды). Есептеу өте қарапайым:
2,79 кг ÷ 1 кг (1 банка) = 2,79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3 банка (әрқайсысы 1000 граммдық (1кг)) қажет болады.</t>
  </si>
  <si>
    <t>1) Бұл — айына бір рет жүргізілетін бір реттік (бір тазалау) дезраствор дайындау есебі.</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</si>
  <si>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0,44 мәні — мекемеге бір жылға қажетті 0,44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0,44 кг шыққан болатын (формуладағы X1 мәні барлық ауданды, жабдықтарды және басқа да объектілерді қамтиды). Есептеу өте қарапайым:
0,44 кг ÷ 1 кг (1 банка) = 0,44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0,5 банка (әрқайсысы 1000 граммдық (0,5 кг)) қажет болады.</t>
  </si>
  <si>
    <t>Ағымды тазалау</t>
  </si>
  <si>
    <t>(күніне 2 рет)</t>
  </si>
  <si>
    <t>Ауқымды тазалау</t>
  </si>
  <si>
    <t>(аптасына 1 рет) К=0,00015</t>
  </si>
  <si>
    <t>(аптасына 1 рет) К=0,0003</t>
  </si>
  <si>
    <t>(айына 1 рет)</t>
  </si>
  <si>
    <t>Жалпы:</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</si>
  <si>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14,98 мәні — мекемеге бір жылға қажетті 14,98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14,98 кг шыққан болатын (формуладағы X1 мәні барлық ауданды, жабдықтарды және басқа да объектілерді қамтиды). Есептеу өте қарапайым:
14,98 кг ÷ 1 кг (1 банка) = 14,98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15 банка (әрқайсысы 1000 граммдық (15 кг)) қажет болады.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</si>
</sst>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11"/>
      <color theme="1"/>
      <name val="Times New Roman"/>
      <family val="1"/>
      <charset val="204"/>
    </font>
    <font>
      <sz val="11"/>
      <color theme="1"/>
      <name val="Times New Roman"/>
      <family val="1"/>
      <charset val="204"/>
    </font>
    <font>
      <b/>
      <sz val="11"/>
      <color rgb="FFFF0000"/>
      <name val="Times New Roman"/>
      <family val="1"/>
      <charset val="204"/>
    </font>
    <font>
      <sz val="11"/>
      <name val="Times New Roman"/>
      <family val="1"/>
      <charset val="204"/>
    </font>
    <font>
      <b/>
      <sz val="14"/>
      <color theme="1"/>
      <name val="Times New Roman"/>
      <family val="1"/>
      <charset val="204"/>
    </font>
    <font>
      <sz val="14"/>
      <color theme="1"/>
      <name val="Times New Roman"/>
      <family val="1"/>
      <charset val="204"/>
    </font>
    <font>
      <b/>
      <sz val="11"/>
      <name val="Times New Roman"/>
      <family val="1"/>
      <charset val="204"/>
    </font>
    <font>
      <b/>
      <sz val="11"/>
      <color rgb="FFFFFFFF"/>
      <name val="Calibri"/>
      <family val="2"/>
      <charset val="204"/>
    </font>
    <font>
      <b/>
      <sz val="11"/>
      <name val="Calibri"/>
      <family val="2"/>
      <charset val="204"/>
    </font>
  </fonts>
  <fills count="8">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2E5C8A"/>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4">
    <xf numFmtId="0" fontId="0" fillId="0" borderId="0" xfId="0"/>
    <xf numFmtId="0" fontId="1" fillId="0" borderId="0" xfId="0" applyFont="1"/>
    <xf numFmtId="0" fontId="3" fillId="0" borderId="1" xfId="0" applyFont="1" applyBorder="1" applyAlignment="1">
      <alignment horizontal="center" vertical="center"/>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6" borderId="1" xfId="0" applyFont="1" applyFill="1" applyBorder="1" applyAlignment="1">
      <alignment horizontal="center" vertical="center"/>
    </xf>
    <xf numFmtId="164" fontId="1" fillId="0" borderId="1" xfId="0" applyNumberFormat="1"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top"/>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vertical="top" wrapText="1"/>
    </xf>
    <xf numFmtId="0" fontId="2" fillId="0" borderId="0" xfId="0" applyFont="1" applyAlignment="1">
      <alignment horizontal="left" vertical="top"/>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xf numFmtId="0" fontId="1" fillId="0" borderId="0" xfId="0" applyFont="1" applyAlignment="1">
      <alignment wrapText="1"/>
    </xf>
    <xf numFmtId="0" fontId="4" fillId="0" borderId="1" xfId="0" applyFont="1" applyBorder="1" applyAlignment="1">
      <alignment horizontal="left" vertical="top" wrapText="1"/>
    </xf>
    <xf numFmtId="0" fontId="1" fillId="0" borderId="1" xfId="0" applyFont="1" applyBorder="1" applyAlignment="1">
      <alignment vertical="center"/>
    </xf>
    <xf numFmtId="0" fontId="5" fillId="0" borderId="0" xfId="0" applyFont="1"/>
    <xf numFmtId="0" fontId="5" fillId="0" borderId="0" xfId="0" applyFont="1" applyAlignment="1">
      <alignment horizontal="left"/>
    </xf>
    <xf numFmtId="0" fontId="6" fillId="0" borderId="0" xfId="0" applyFont="1" applyAlignment="1">
      <alignment horizontal="center" vertical="center"/>
    </xf>
    <xf numFmtId="0" fontId="5" fillId="0" borderId="0" xfId="0" applyFont="1" applyAlignment="1">
      <alignment horizontal="center" vertical="center"/>
    </xf>
    <xf numFmtId="0" fontId="2" fillId="0" borderId="1" xfId="0" applyFont="1" applyBorder="1" applyAlignment="1">
      <alignment vertical="top"/>
    </xf>
    <xf numFmtId="0" fontId="2" fillId="0" borderId="0" xfId="0" applyFont="1" applyAlignment="1">
      <alignment vertical="top" wrapText="1"/>
    </xf>
    <xf numFmtId="0" fontId="2" fillId="0" borderId="0" xfId="0" applyFont="1" applyAlignment="1">
      <alignment vertical="top"/>
    </xf>
    <xf numFmtId="2" fontId="2" fillId="0" borderId="1" xfId="0" applyNumberFormat="1" applyFont="1" applyBorder="1" applyAlignment="1">
      <alignment horizontal="left"/>
    </xf>
    <xf numFmtId="164" fontId="2" fillId="0" borderId="1" xfId="0" applyNumberFormat="1" applyFont="1" applyBorder="1" applyAlignment="1">
      <alignment horizontal="left" vertical="top"/>
    </xf>
    <xf numFmtId="164" fontId="1" fillId="0" borderId="1" xfId="0" applyNumberFormat="1" applyFont="1" applyBorder="1" applyAlignment="1">
      <alignment horizontal="left" vertical="top"/>
    </xf>
    <xf numFmtId="0" fontId="2" fillId="0" borderId="1" xfId="0" applyFont="1" applyBorder="1" applyAlignment="1">
      <alignment horizontal="left" wrapText="1"/>
    </xf>
    <xf numFmtId="0" fontId="2" fillId="0" borderId="1" xfId="0" applyFont="1" applyBorder="1" applyAlignment="1">
      <alignment horizontal="center" wrapText="1"/>
    </xf>
    <xf numFmtId="0" fontId="2" fillId="0" borderId="4" xfId="0" applyFont="1" applyBorder="1" applyAlignment="1">
      <alignment horizontal="center" vertical="center"/>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2" fontId="1" fillId="0" borderId="1" xfId="0" applyNumberFormat="1" applyFont="1" applyBorder="1" applyAlignment="1">
      <alignment horizontal="center" vertical="center"/>
    </xf>
    <xf numFmtId="2" fontId="1" fillId="0" borderId="1" xfId="0" applyNumberFormat="1" applyFont="1" applyBorder="1" applyAlignment="1">
      <alignment horizontal="left" vertical="top"/>
    </xf>
    <xf numFmtId="2" fontId="2" fillId="0" borderId="1" xfId="0" applyNumberFormat="1" applyFont="1" applyBorder="1" applyAlignment="1">
      <alignment horizontal="left" vertical="top"/>
    </xf>
    <xf numFmtId="0" fontId="7" fillId="0" borderId="1" xfId="0" applyFont="1" applyBorder="1" applyAlignment="1">
      <alignment horizontal="left" vertical="top"/>
    </xf>
    <xf numFmtId="0" fontId="4" fillId="0" borderId="1" xfId="0" applyFont="1" applyBorder="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xf numFmtId="0" fontId="4" fillId="0" borderId="4" xfId="0" applyFont="1" applyBorder="1" applyAlignment="1">
      <alignment horizontal="left" vertical="top" wrapText="1"/>
    </xf>
    <xf numFmtId="0" fontId="4" fillId="0" borderId="1" xfId="0" applyFont="1" applyBorder="1" applyAlignment="1">
      <alignment horizontal="center" vertical="top" wrapText="1"/>
    </xf>
    <xf numFmtId="0" fontId="4" fillId="0" borderId="0" xfId="0" applyFont="1" applyAlignment="1">
      <alignment wrapText="1"/>
    </xf>
    <xf numFmtId="0" fontId="4" fillId="0" borderId="0" xfId="0" applyFont="1"/>
    <xf numFmtId="0" fontId="1" fillId="0" borderId="1" xfId="0" applyFont="1" applyBorder="1" applyAlignment="1">
      <alignment horizontal="left" vertical="top"/>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top" wrapText="1"/>
    </xf>
    <xf numFmtId="0" fontId="2" fillId="0" borderId="0" xfId="0" applyFont="1" applyAlignment="1">
      <alignment wrapText="1"/>
    </xf>
    <xf numFmtId="0" fontId="2" fillId="0" borderId="0" xfId="0" applyFont="1" applyAlignment="1">
      <alignment horizontal="left"/>
    </xf>
    <xf numFmtId="0" fontId="2" fillId="0" borderId="0" xfId="0" applyFont="1"/>
    <xf numFmtId="0" fontId="2"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right" vertical="center"/>
    </xf>
    <xf numFmtId="0" fontId="1" fillId="0" borderId="1" xfId="0" applyFont="1" applyBorder="1" applyAlignment="1">
      <alignment horizontal="lef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8" fillId="7" borderId="0" xfId="0" applyFont="1" applyFill="1" applyAlignment="1">
      <alignment horizontal="center" vertical="center" wrapText="1"/>
    </xf>
    <xf numFmtId="0" fontId="0" fillId="0" borderId="11" xfId="0" applyBorder="1" applyAlignment="1">
      <alignment horizontal="center"/>
    </xf>
    <xf numFmtId="0" fontId="9" fillId="0" borderId="11" xfId="0" applyFont="1" applyBorder="1" applyAlignment="1">
      <alignment horizontal="center"/>
    </xf>
    <xf numFmtId="0" fontId="9" fillId="0" borderId="0" xfId="0" applyFont="1"/>
    <xf numFmtId="0" fontId="1" fillId="0" borderId="1" xfId="0" applyFont="1" applyBorder="1" applyAlignment="1">
      <alignment horizontal="center" vertical="top"/>
    </xf>
    <xf numFmtId="0" fontId="0" fillId="0" borderId="3" xfId="0" applyBorder="1"/>
    <xf numFmtId="0" fontId="0" fillId="0" borderId="2" xfId="0" applyBorder="1"/>
    <xf numFmtId="0" fontId="2" fillId="5" borderId="0" xfId="0" applyFont="1" applyFill="1" applyAlignment="1">
      <alignment horizontal="left" vertical="top" wrapText="1"/>
    </xf>
    <xf numFmtId="0" fontId="2" fillId="0" borderId="0" xfId="0" applyFont="1" applyAlignment="1">
      <alignment horizontal="left"/>
    </xf>
    <xf numFmtId="0" fontId="2" fillId="0" borderId="0" xfId="0" applyFont="1"/>
    <xf numFmtId="0" fontId="2" fillId="0" borderId="0" xfId="0" applyFont="1" applyAlignment="1">
      <alignment horizontal="center" vertical="center"/>
    </xf>
    <xf numFmtId="0" fontId="2" fillId="0" borderId="6" xfId="0" applyFont="1" applyBorder="1" applyAlignment="1">
      <alignment horizontal="left" vertical="top" wrapText="1"/>
    </xf>
    <xf numFmtId="0" fontId="0" fillId="0" borderId="6" xfId="0" applyBorder="1"/>
    <xf numFmtId="0" fontId="2" fillId="0" borderId="5" xfId="0" applyFont="1" applyBorder="1" applyAlignment="1">
      <alignment horizontal="center" wrapText="1"/>
    </xf>
    <xf numFmtId="0" fontId="0" fillId="0" borderId="8" xfId="0" applyBorder="1"/>
    <xf numFmtId="0" fontId="2" fillId="0" borderId="0" xfId="0" applyFont="1" applyAlignment="1">
      <alignment horizontal="left" vertical="top" wrapText="1"/>
    </xf>
    <xf numFmtId="0" fontId="2" fillId="0" borderId="0" xfId="0" applyFont="1" applyAlignment="1">
      <alignment horizontal="left" vertical="center" wrapText="1"/>
    </xf>
    <xf numFmtId="0" fontId="0" fillId="0" borderId="0" xfId="0"/>
    <xf numFmtId="0" fontId="0" fillId="0" borderId="0" xfId="0" applyAlignment="1">
      <alignment horizontal="lef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00"/>
  <sheetViews>
    <sheetView tabSelected="1" zoomScale="90" zoomScaleNormal="90" workbookViewId="0">
      <selection activeCell="G10" sqref="G10"/>
    </sheetView>
  </sheetViews>
  <sheetFormatPr defaultRowHeight="13.8" x14ac:dyDescent="0.25"/>
  <cols>
    <col min="1" max="1" width="15" style="62" customWidth="1"/>
    <col min="2" max="2" width="12.33203125" style="61" customWidth="1"/>
    <col min="3" max="3" width="22.33203125" style="62" customWidth="1"/>
    <col min="4" max="4" width="21.88671875" style="62" customWidth="1"/>
    <col min="5" max="5" width="18.44140625" style="62" customWidth="1"/>
    <col min="6" max="6" width="8.109375" style="62" bestFit="1" customWidth="1"/>
    <col min="7" max="7" width="20" style="63" customWidth="1"/>
    <col min="8" max="8" width="24" style="63" customWidth="1"/>
    <col min="9" max="9" width="9.21875" style="63" bestFit="1" customWidth="1"/>
    <col min="10" max="10" width="7.109375" style="63" bestFit="1" customWidth="1"/>
    <col min="11" max="11" width="8.5546875" style="63" bestFit="1" customWidth="1"/>
    <col min="12" max="12" width="6.33203125" style="63" bestFit="1" customWidth="1"/>
    <col min="13" max="13" width="8.5546875" style="63" customWidth="1"/>
    <col min="14" max="14" width="23.33203125" style="63" bestFit="1" customWidth="1"/>
    <col min="15" max="18" width="8.5546875" style="63" customWidth="1"/>
    <col min="19" max="19" width="6.6640625" style="63" bestFit="1" customWidth="1"/>
    <col min="20" max="20" width="10.5546875" style="63" bestFit="1" customWidth="1"/>
    <col min="21" max="21" width="8.5546875" style="63" bestFit="1" customWidth="1"/>
    <col min="22" max="23" width="7.21875" style="63" bestFit="1" customWidth="1"/>
    <col min="24" max="25" width="8.88671875" style="62" customWidth="1"/>
    <col min="26" max="16384" width="8.88671875" style="62"/>
  </cols>
  <sheetData>
    <row r="1" spans="1:30" s="25" customFormat="1" ht="18" customHeight="1" x14ac:dyDescent="0.3">
      <c r="B1" s="26"/>
      <c r="E1" s="25" t="s">
        <v>64</v>
      </c>
      <c r="G1" s="27"/>
      <c r="H1" s="27"/>
      <c r="I1" s="28"/>
      <c r="J1" s="28"/>
      <c r="K1" s="28"/>
      <c r="L1" s="28"/>
      <c r="M1" s="28"/>
      <c r="N1" s="27"/>
      <c r="O1" s="28"/>
      <c r="P1" s="28"/>
      <c r="Q1" s="28"/>
      <c r="R1" s="28"/>
      <c r="S1" s="28"/>
      <c r="T1" s="28"/>
      <c r="U1" s="28"/>
      <c r="V1" s="28"/>
      <c r="W1" s="28"/>
    </row>
    <row r="2" spans="1:30" x14ac:dyDescent="0.25">
      <c r="B2" s="74"/>
    </row>
    <row r="3" spans="1:30" s="63" customFormat="1" x14ac:dyDescent="0.3">
      <c r="B3" s="2" t="s">
        <v>65</v>
      </c>
      <c r="C3" s="3" t="s">
        <v>66</v>
      </c>
      <c r="D3" s="4" t="s">
        <v>67</v>
      </c>
      <c r="E3" s="5" t="s">
        <v>68</v>
      </c>
      <c r="F3" s="6" t="s">
        <v>69</v>
      </c>
      <c r="G3" s="7" t="s">
        <v>70</v>
      </c>
      <c r="H3" s="7" t="s">
        <v>71</v>
      </c>
      <c r="I3" s="7"/>
      <c r="J3" s="7"/>
      <c r="K3" s="7"/>
      <c r="L3" s="7"/>
      <c r="M3" s="7"/>
      <c r="N3" s="7" t="s">
        <v>72</v>
      </c>
      <c r="O3" s="7"/>
      <c r="P3" s="7"/>
      <c r="Q3" s="7"/>
      <c r="R3" s="7"/>
      <c r="S3" s="7"/>
      <c r="T3" s="7"/>
      <c r="U3" s="7"/>
      <c r="V3" s="7"/>
      <c r="W3" s="7"/>
      <c r="X3" s="11"/>
      <c r="Y3" s="11"/>
      <c r="Z3" s="11"/>
      <c r="AA3" s="11"/>
      <c r="AB3" s="11"/>
      <c r="AC3" s="11"/>
      <c r="AD3" s="11"/>
    </row>
    <row r="4" spans="1:30" s="9" customFormat="1" x14ac:dyDescent="0.25">
      <c r="B4" s="8">
        <f>C4*D4*E4*F4</f>
        <v>11.74527</v>
      </c>
      <c r="C4" s="55">
        <v>492</v>
      </c>
      <c r="D4" s="55">
        <v>0.1</v>
      </c>
      <c r="E4" s="55">
        <v>1.4999999999999999E-4</v>
      </c>
      <c r="F4" s="55">
        <f>SUM(G4:N4)</f>
        <v>1591.5</v>
      </c>
      <c r="G4" s="39">
        <v>1078.5</v>
      </c>
      <c r="H4" s="39">
        <v>114</v>
      </c>
      <c r="I4" s="39"/>
      <c r="J4" s="39"/>
      <c r="K4" s="39"/>
      <c r="L4" s="39"/>
      <c r="M4" s="39"/>
      <c r="N4" s="39">
        <v>399</v>
      </c>
      <c r="O4" s="39"/>
      <c r="P4" s="39"/>
      <c r="Q4" s="39"/>
      <c r="R4" s="39"/>
      <c r="S4" s="39"/>
      <c r="T4" s="39"/>
      <c r="U4" s="39"/>
      <c r="V4" s="39"/>
      <c r="W4" s="39"/>
      <c r="X4" s="12"/>
      <c r="Y4" s="12"/>
      <c r="Z4" s="12"/>
      <c r="AA4" s="12"/>
      <c r="AB4" s="12"/>
      <c r="AC4" s="12"/>
      <c r="AD4" s="12"/>
    </row>
    <row r="5" spans="1:30" x14ac:dyDescent="0.25">
      <c r="B5" s="10" t="s">
        <v>73</v>
      </c>
      <c r="X5" s="60"/>
      <c r="Y5" s="60"/>
      <c r="Z5" s="60"/>
      <c r="AA5" s="60"/>
      <c r="AB5" s="60"/>
      <c r="AC5" s="60"/>
      <c r="AD5" s="60"/>
    </row>
    <row r="6" spans="1:30" s="31" customFormat="1" ht="179.4" customHeight="1" x14ac:dyDescent="0.3">
      <c r="A6" s="29"/>
      <c r="B6" s="23" t="s">
        <v>74</v>
      </c>
      <c r="C6" s="57" t="s">
        <v>75</v>
      </c>
      <c r="D6" s="13" t="s">
        <v>76</v>
      </c>
      <c r="E6" s="57" t="s">
        <v>77</v>
      </c>
      <c r="F6" s="29"/>
      <c r="G6" s="57" t="s">
        <v>78</v>
      </c>
      <c r="H6" s="57" t="s">
        <v>79</v>
      </c>
      <c r="I6" s="57" t="s">
        <v>80</v>
      </c>
      <c r="J6" s="57" t="s">
        <v>81</v>
      </c>
      <c r="K6" s="57" t="s">
        <v>82</v>
      </c>
      <c r="L6" s="57" t="s">
        <v>83</v>
      </c>
      <c r="M6" s="57" t="s">
        <v>84</v>
      </c>
      <c r="N6" s="57" t="s">
        <v>85</v>
      </c>
      <c r="O6" s="57" t="s">
        <v>82</v>
      </c>
      <c r="P6" s="57" t="s">
        <v>86</v>
      </c>
      <c r="Q6" s="57" t="s">
        <v>87</v>
      </c>
      <c r="R6" s="57" t="s">
        <v>88</v>
      </c>
      <c r="S6" s="57" t="s">
        <v>89</v>
      </c>
      <c r="T6" s="57" t="s">
        <v>90</v>
      </c>
      <c r="U6" s="57" t="s">
        <v>91</v>
      </c>
      <c r="V6" s="57" t="s">
        <v>92</v>
      </c>
      <c r="W6" s="57" t="s">
        <v>93</v>
      </c>
      <c r="X6" s="30"/>
      <c r="Y6" s="30"/>
      <c r="Z6" s="30"/>
      <c r="AA6" s="30"/>
      <c r="AB6" s="30"/>
      <c r="AC6" s="30"/>
      <c r="AD6" s="30"/>
    </row>
    <row r="7" spans="1:30" ht="14.4" customHeight="1" x14ac:dyDescent="0.3">
      <c r="A7" s="79" t="s">
        <v>94</v>
      </c>
      <c r="B7" s="80"/>
      <c r="C7" s="80"/>
      <c r="D7" s="80"/>
      <c r="E7" s="80"/>
      <c r="F7" s="80"/>
      <c r="G7" s="80"/>
      <c r="H7" s="80"/>
      <c r="I7" s="80"/>
      <c r="J7" s="80"/>
      <c r="K7" s="80"/>
      <c r="L7" s="80"/>
      <c r="M7" s="80"/>
      <c r="N7" s="80"/>
      <c r="O7" s="80"/>
      <c r="P7" s="80"/>
      <c r="Q7" s="80"/>
      <c r="R7" s="80"/>
      <c r="S7" s="80"/>
      <c r="T7" s="80"/>
      <c r="U7" s="80"/>
      <c r="V7" s="80"/>
      <c r="W7" s="81"/>
      <c r="X7" s="60"/>
      <c r="Y7" s="60"/>
      <c r="Z7" s="60"/>
      <c r="AA7" s="60"/>
      <c r="AB7" s="60"/>
      <c r="AC7" s="60"/>
      <c r="AD7" s="60"/>
    </row>
    <row r="8" spans="1:30" x14ac:dyDescent="0.25">
      <c r="A8" s="53" t="s">
        <v>95</v>
      </c>
      <c r="B8" s="54"/>
      <c r="C8" s="40"/>
      <c r="D8" s="55"/>
      <c r="E8" s="40"/>
      <c r="F8" s="56"/>
      <c r="G8" s="57"/>
      <c r="H8" s="57"/>
      <c r="I8" s="57"/>
      <c r="J8" s="57"/>
      <c r="K8" s="57"/>
      <c r="L8" s="57"/>
      <c r="M8" s="57"/>
      <c r="N8" s="57"/>
      <c r="O8" s="57"/>
      <c r="P8" s="57"/>
      <c r="Q8" s="57"/>
      <c r="R8" s="57"/>
      <c r="S8" s="57"/>
      <c r="T8" s="57"/>
      <c r="U8" s="57"/>
      <c r="V8" s="57"/>
      <c r="W8" s="57"/>
      <c r="X8" s="60"/>
      <c r="Y8" s="60"/>
      <c r="Z8" s="60"/>
      <c r="AA8" s="60"/>
      <c r="AB8" s="60"/>
      <c r="AC8" s="60"/>
      <c r="AD8" s="60"/>
    </row>
    <row r="9" spans="1:30" x14ac:dyDescent="0.25">
      <c r="A9" s="16" t="s">
        <v>7</v>
      </c>
      <c r="B9" s="32">
        <f t="shared" ref="B9:B14" si="0">C9*D9*E9*F9</f>
        <v>0.28043999999999997</v>
      </c>
      <c r="C9" s="55">
        <v>492</v>
      </c>
      <c r="D9" s="55">
        <v>0.1</v>
      </c>
      <c r="E9" s="55">
        <v>1.4999999999999999E-4</v>
      </c>
      <c r="F9" s="15">
        <f t="shared" ref="F9:F14" si="1">G9+H9+N9</f>
        <v>38</v>
      </c>
      <c r="G9" s="39">
        <v>27</v>
      </c>
      <c r="H9" s="39">
        <f t="shared" ref="H9:H14" si="2">SUM(I9:M9)</f>
        <v>1</v>
      </c>
      <c r="I9" s="39">
        <v>1</v>
      </c>
      <c r="J9" s="39"/>
      <c r="K9" s="39"/>
      <c r="L9" s="39"/>
      <c r="M9" s="39"/>
      <c r="N9" s="39">
        <f t="shared" ref="N9:N14" si="3">SUM(O9:W9)</f>
        <v>10</v>
      </c>
      <c r="O9" s="39"/>
      <c r="P9" s="39">
        <v>4</v>
      </c>
      <c r="Q9" s="39"/>
      <c r="R9" s="39">
        <v>6</v>
      </c>
      <c r="S9" s="39"/>
      <c r="T9" s="39"/>
      <c r="U9" s="39"/>
      <c r="V9" s="39"/>
      <c r="W9" s="39"/>
      <c r="X9" s="60"/>
      <c r="Y9" s="60"/>
      <c r="Z9" s="60"/>
      <c r="AA9" s="60"/>
      <c r="AB9" s="60"/>
      <c r="AC9" s="60"/>
      <c r="AD9" s="60"/>
    </row>
    <row r="10" spans="1:30" x14ac:dyDescent="0.25">
      <c r="A10" s="16" t="s">
        <v>8</v>
      </c>
      <c r="B10" s="32">
        <f t="shared" si="0"/>
        <v>0.359406</v>
      </c>
      <c r="C10" s="55">
        <v>492</v>
      </c>
      <c r="D10" s="55">
        <v>0.1</v>
      </c>
      <c r="E10" s="55">
        <v>1.4999999999999999E-4</v>
      </c>
      <c r="F10" s="15">
        <f t="shared" si="1"/>
        <v>48.7</v>
      </c>
      <c r="G10" s="39">
        <v>24.7</v>
      </c>
      <c r="H10" s="39">
        <f t="shared" si="2"/>
        <v>1</v>
      </c>
      <c r="I10" s="39">
        <v>1</v>
      </c>
      <c r="J10" s="39"/>
      <c r="K10" s="39"/>
      <c r="L10" s="39"/>
      <c r="M10" s="39"/>
      <c r="N10" s="39">
        <f t="shared" si="3"/>
        <v>23</v>
      </c>
      <c r="O10" s="39"/>
      <c r="P10" s="39">
        <v>2</v>
      </c>
      <c r="Q10" s="39"/>
      <c r="R10" s="39">
        <v>14</v>
      </c>
      <c r="S10" s="39">
        <v>4</v>
      </c>
      <c r="T10" s="39">
        <v>3</v>
      </c>
      <c r="U10" s="39"/>
      <c r="V10" s="39"/>
      <c r="W10" s="39"/>
      <c r="X10" s="60"/>
      <c r="Y10" s="60"/>
      <c r="Z10" s="60"/>
      <c r="AA10" s="60"/>
      <c r="AB10" s="60"/>
      <c r="AC10" s="60"/>
      <c r="AD10" s="60"/>
    </row>
    <row r="11" spans="1:30" x14ac:dyDescent="0.25">
      <c r="A11" s="16" t="s">
        <v>9</v>
      </c>
      <c r="B11" s="32">
        <f t="shared" si="0"/>
        <v>0.14390999999999998</v>
      </c>
      <c r="C11" s="55">
        <v>492</v>
      </c>
      <c r="D11" s="55">
        <v>0.1</v>
      </c>
      <c r="E11" s="55">
        <v>1.4999999999999999E-4</v>
      </c>
      <c r="F11" s="15">
        <f t="shared" si="1"/>
        <v>19.5</v>
      </c>
      <c r="G11" s="39">
        <v>12.5</v>
      </c>
      <c r="H11" s="39">
        <f t="shared" si="2"/>
        <v>1</v>
      </c>
      <c r="I11" s="39">
        <v>1</v>
      </c>
      <c r="J11" s="39"/>
      <c r="K11" s="39"/>
      <c r="L11" s="39"/>
      <c r="M11" s="39"/>
      <c r="N11" s="39">
        <f t="shared" si="3"/>
        <v>6</v>
      </c>
      <c r="O11" s="39"/>
      <c r="P11" s="39">
        <v>1</v>
      </c>
      <c r="Q11" s="39">
        <v>2</v>
      </c>
      <c r="R11" s="39"/>
      <c r="S11" s="39">
        <v>1</v>
      </c>
      <c r="T11" s="39">
        <v>2</v>
      </c>
      <c r="U11" s="39"/>
      <c r="V11" s="39"/>
      <c r="W11" s="39"/>
      <c r="X11" s="60"/>
      <c r="Y11" s="60"/>
      <c r="Z11" s="60"/>
      <c r="AA11" s="60"/>
      <c r="AB11" s="60"/>
      <c r="AC11" s="60"/>
      <c r="AD11" s="60"/>
    </row>
    <row r="12" spans="1:30" x14ac:dyDescent="0.25">
      <c r="A12" s="16" t="s">
        <v>10</v>
      </c>
      <c r="B12" s="32">
        <f t="shared" si="0"/>
        <v>0.11069999999999999</v>
      </c>
      <c r="C12" s="55">
        <v>492</v>
      </c>
      <c r="D12" s="55">
        <v>0.1</v>
      </c>
      <c r="E12" s="55">
        <v>1.4999999999999999E-4</v>
      </c>
      <c r="F12" s="15">
        <f t="shared" si="1"/>
        <v>15</v>
      </c>
      <c r="G12" s="39">
        <v>10</v>
      </c>
      <c r="H12" s="39">
        <f t="shared" si="2"/>
        <v>0</v>
      </c>
      <c r="I12" s="39"/>
      <c r="J12" s="39"/>
      <c r="K12" s="39"/>
      <c r="L12" s="39"/>
      <c r="M12" s="39"/>
      <c r="N12" s="39">
        <f t="shared" si="3"/>
        <v>5</v>
      </c>
      <c r="O12" s="39"/>
      <c r="P12" s="39">
        <v>2</v>
      </c>
      <c r="Q12" s="39"/>
      <c r="R12" s="39"/>
      <c r="S12" s="39"/>
      <c r="T12" s="39">
        <v>3</v>
      </c>
      <c r="U12" s="39"/>
      <c r="V12" s="39"/>
      <c r="W12" s="39"/>
      <c r="X12" s="60"/>
      <c r="Y12" s="60"/>
      <c r="Z12" s="60"/>
      <c r="AA12" s="60"/>
      <c r="AB12" s="60"/>
      <c r="AC12" s="60"/>
      <c r="AD12" s="60"/>
    </row>
    <row r="13" spans="1:30" x14ac:dyDescent="0.25">
      <c r="A13" s="16" t="s">
        <v>11</v>
      </c>
      <c r="B13" s="32">
        <f t="shared" si="0"/>
        <v>0.33394499999999999</v>
      </c>
      <c r="C13" s="55">
        <v>492</v>
      </c>
      <c r="D13" s="55">
        <v>0.1</v>
      </c>
      <c r="E13" s="55">
        <v>1.4999999999999999E-4</v>
      </c>
      <c r="F13" s="15">
        <f t="shared" si="1"/>
        <v>45.25</v>
      </c>
      <c r="G13" s="39">
        <v>30.25</v>
      </c>
      <c r="H13" s="39">
        <f t="shared" si="2"/>
        <v>1</v>
      </c>
      <c r="I13" s="39"/>
      <c r="J13" s="39"/>
      <c r="K13" s="39"/>
      <c r="L13" s="39"/>
      <c r="M13" s="39">
        <v>1</v>
      </c>
      <c r="N13" s="39">
        <f t="shared" si="3"/>
        <v>14</v>
      </c>
      <c r="O13" s="39"/>
      <c r="P13" s="39"/>
      <c r="Q13" s="39"/>
      <c r="R13" s="39">
        <v>4</v>
      </c>
      <c r="S13" s="39"/>
      <c r="T13" s="39">
        <v>10</v>
      </c>
      <c r="U13" s="39"/>
      <c r="V13" s="39"/>
      <c r="W13" s="39"/>
      <c r="X13" s="60"/>
      <c r="Y13" s="60"/>
      <c r="Z13" s="60"/>
      <c r="AA13" s="60"/>
      <c r="AB13" s="60"/>
      <c r="AC13" s="60"/>
      <c r="AD13" s="60"/>
    </row>
    <row r="14" spans="1:30" x14ac:dyDescent="0.25">
      <c r="A14" s="16" t="s">
        <v>12</v>
      </c>
      <c r="B14" s="32">
        <f t="shared" si="0"/>
        <v>0.19925999999999999</v>
      </c>
      <c r="C14" s="55">
        <v>492</v>
      </c>
      <c r="D14" s="55">
        <v>0.1</v>
      </c>
      <c r="E14" s="55">
        <v>1.4999999999999999E-4</v>
      </c>
      <c r="F14" s="15">
        <f t="shared" si="1"/>
        <v>27</v>
      </c>
      <c r="G14" s="39">
        <v>23</v>
      </c>
      <c r="H14" s="39">
        <f t="shared" si="2"/>
        <v>0</v>
      </c>
      <c r="I14" s="39"/>
      <c r="J14" s="39"/>
      <c r="K14" s="39"/>
      <c r="L14" s="39"/>
      <c r="M14" s="39"/>
      <c r="N14" s="39">
        <f t="shared" si="3"/>
        <v>4</v>
      </c>
      <c r="O14" s="39"/>
      <c r="P14" s="39">
        <v>4</v>
      </c>
      <c r="Q14" s="39"/>
      <c r="R14" s="39"/>
      <c r="S14" s="39"/>
      <c r="T14" s="39"/>
      <c r="U14" s="39"/>
      <c r="V14" s="39"/>
      <c r="W14" s="39"/>
      <c r="X14" s="60"/>
      <c r="Y14" s="60"/>
      <c r="Z14" s="60"/>
      <c r="AA14" s="60"/>
      <c r="AB14" s="60"/>
      <c r="AC14" s="60"/>
      <c r="AD14" s="60"/>
    </row>
    <row r="15" spans="1:30" x14ac:dyDescent="0.25">
      <c r="A15" s="21" t="s">
        <v>96</v>
      </c>
      <c r="B15" s="32"/>
      <c r="C15" s="56"/>
      <c r="D15" s="56"/>
      <c r="E15" s="56"/>
      <c r="F15" s="15"/>
      <c r="G15" s="39"/>
      <c r="H15" s="39"/>
      <c r="I15" s="39"/>
      <c r="J15" s="39"/>
      <c r="K15" s="39"/>
      <c r="L15" s="39"/>
      <c r="M15" s="39"/>
      <c r="N15" s="39"/>
      <c r="O15" s="39"/>
      <c r="P15" s="39"/>
      <c r="Q15" s="39"/>
      <c r="R15" s="39"/>
      <c r="S15" s="39"/>
      <c r="T15" s="39"/>
      <c r="U15" s="39"/>
      <c r="V15" s="39"/>
      <c r="W15" s="39"/>
      <c r="X15" s="60"/>
      <c r="Y15" s="60"/>
      <c r="Z15" s="60"/>
      <c r="AA15" s="60"/>
      <c r="AB15" s="60"/>
      <c r="AC15" s="60"/>
      <c r="AD15" s="60"/>
    </row>
    <row r="16" spans="1:30" x14ac:dyDescent="0.25">
      <c r="A16" s="16">
        <v>101</v>
      </c>
      <c r="B16" s="32">
        <f t="shared" ref="B16:B22" si="4">C16*D16*E16*F16</f>
        <v>0.23025599999999999</v>
      </c>
      <c r="C16" s="55">
        <v>492</v>
      </c>
      <c r="D16" s="55">
        <v>0.1</v>
      </c>
      <c r="E16" s="55">
        <v>1.4999999999999999E-4</v>
      </c>
      <c r="F16" s="15">
        <f t="shared" ref="F16:F22" si="5">G16+H16+N16</f>
        <v>31.2</v>
      </c>
      <c r="G16" s="39">
        <v>22.2</v>
      </c>
      <c r="H16" s="39">
        <f t="shared" ref="H16:H22" si="6">SUM(I16:M16)</f>
        <v>1</v>
      </c>
      <c r="I16" s="39">
        <v>1</v>
      </c>
      <c r="J16" s="39"/>
      <c r="K16" s="39"/>
      <c r="L16" s="39"/>
      <c r="M16" s="39"/>
      <c r="N16" s="39">
        <f t="shared" ref="N16:N22" si="7">SUM(O16:W16)</f>
        <v>8</v>
      </c>
      <c r="O16" s="39"/>
      <c r="P16" s="39">
        <v>4</v>
      </c>
      <c r="Q16" s="39"/>
      <c r="R16" s="39">
        <v>4</v>
      </c>
      <c r="S16" s="39"/>
      <c r="T16" s="39"/>
      <c r="U16" s="39"/>
      <c r="V16" s="39"/>
      <c r="W16" s="39"/>
      <c r="X16" s="60"/>
      <c r="Y16" s="60"/>
      <c r="Z16" s="60"/>
      <c r="AA16" s="60"/>
      <c r="AB16" s="60"/>
      <c r="AC16" s="60"/>
      <c r="AD16" s="60"/>
    </row>
    <row r="17" spans="1:30" x14ac:dyDescent="0.25">
      <c r="A17" s="16">
        <v>102</v>
      </c>
      <c r="B17" s="32">
        <f t="shared" si="4"/>
        <v>0.22139999999999999</v>
      </c>
      <c r="C17" s="55">
        <v>492</v>
      </c>
      <c r="D17" s="55">
        <v>0.1</v>
      </c>
      <c r="E17" s="55">
        <v>1.4999999999999999E-4</v>
      </c>
      <c r="F17" s="15">
        <f t="shared" si="5"/>
        <v>30</v>
      </c>
      <c r="G17" s="39">
        <v>20</v>
      </c>
      <c r="H17" s="39">
        <f t="shared" si="6"/>
        <v>1</v>
      </c>
      <c r="I17" s="39">
        <v>1</v>
      </c>
      <c r="J17" s="39"/>
      <c r="K17" s="39"/>
      <c r="L17" s="39"/>
      <c r="M17" s="39"/>
      <c r="N17" s="39">
        <f t="shared" si="7"/>
        <v>9</v>
      </c>
      <c r="O17" s="39"/>
      <c r="P17" s="39">
        <v>4</v>
      </c>
      <c r="Q17" s="39"/>
      <c r="R17" s="39">
        <v>4</v>
      </c>
      <c r="S17" s="39">
        <v>1</v>
      </c>
      <c r="T17" s="39"/>
      <c r="U17" s="39"/>
      <c r="V17" s="39"/>
      <c r="W17" s="39"/>
      <c r="X17" s="60"/>
      <c r="Y17" s="60"/>
      <c r="Z17" s="60"/>
      <c r="AA17" s="60"/>
      <c r="AB17" s="60"/>
      <c r="AC17" s="60"/>
      <c r="AD17" s="60"/>
    </row>
    <row r="18" spans="1:30" x14ac:dyDescent="0.25">
      <c r="A18" s="16">
        <v>103</v>
      </c>
      <c r="B18" s="32">
        <f t="shared" si="4"/>
        <v>0.28339199999999998</v>
      </c>
      <c r="C18" s="55">
        <v>492</v>
      </c>
      <c r="D18" s="55">
        <v>0.1</v>
      </c>
      <c r="E18" s="55">
        <v>1.4999999999999999E-4</v>
      </c>
      <c r="F18" s="15">
        <f t="shared" si="5"/>
        <v>38.4</v>
      </c>
      <c r="G18" s="39">
        <v>25.4</v>
      </c>
      <c r="H18" s="39">
        <f t="shared" si="6"/>
        <v>3</v>
      </c>
      <c r="I18" s="39">
        <v>1</v>
      </c>
      <c r="J18" s="39"/>
      <c r="K18" s="39">
        <v>2</v>
      </c>
      <c r="L18" s="39"/>
      <c r="M18" s="39"/>
      <c r="N18" s="39">
        <f t="shared" si="7"/>
        <v>10</v>
      </c>
      <c r="O18" s="39"/>
      <c r="P18" s="39">
        <v>2</v>
      </c>
      <c r="Q18" s="39">
        <v>1</v>
      </c>
      <c r="R18" s="39"/>
      <c r="S18" s="39">
        <v>2</v>
      </c>
      <c r="T18" s="39">
        <v>5</v>
      </c>
      <c r="U18" s="39"/>
      <c r="V18" s="39"/>
      <c r="W18" s="39"/>
      <c r="X18" s="60"/>
      <c r="Y18" s="60"/>
      <c r="Z18" s="60"/>
      <c r="AA18" s="60"/>
      <c r="AB18" s="60"/>
      <c r="AC18" s="60"/>
      <c r="AD18" s="60"/>
    </row>
    <row r="19" spans="1:30" x14ac:dyDescent="0.25">
      <c r="A19" s="16">
        <v>104</v>
      </c>
      <c r="B19" s="32">
        <f t="shared" si="4"/>
        <v>0.23246999999999998</v>
      </c>
      <c r="C19" s="55">
        <v>492</v>
      </c>
      <c r="D19" s="55">
        <v>0.1</v>
      </c>
      <c r="E19" s="55">
        <v>1.4999999999999999E-4</v>
      </c>
      <c r="F19" s="15">
        <f t="shared" si="5"/>
        <v>31.5</v>
      </c>
      <c r="G19" s="39">
        <v>20.5</v>
      </c>
      <c r="H19" s="39">
        <f t="shared" si="6"/>
        <v>3</v>
      </c>
      <c r="I19" s="39">
        <v>1</v>
      </c>
      <c r="J19" s="39"/>
      <c r="K19" s="39">
        <v>2</v>
      </c>
      <c r="L19" s="39"/>
      <c r="M19" s="39"/>
      <c r="N19" s="39">
        <f t="shared" si="7"/>
        <v>8</v>
      </c>
      <c r="O19" s="39"/>
      <c r="P19" s="39">
        <v>2</v>
      </c>
      <c r="Q19" s="39">
        <v>1</v>
      </c>
      <c r="R19" s="39">
        <v>2</v>
      </c>
      <c r="S19" s="39"/>
      <c r="T19" s="39">
        <v>3</v>
      </c>
      <c r="U19" s="39"/>
      <c r="V19" s="39"/>
      <c r="W19" s="39"/>
      <c r="X19" s="60"/>
      <c r="Y19" s="60"/>
      <c r="Z19" s="60"/>
      <c r="AA19" s="60"/>
      <c r="AB19" s="60"/>
      <c r="AC19" s="60"/>
      <c r="AD19" s="60"/>
    </row>
    <row r="20" spans="1:30" x14ac:dyDescent="0.25">
      <c r="A20" s="16" t="s">
        <v>17</v>
      </c>
      <c r="B20" s="32">
        <f t="shared" si="4"/>
        <v>0.138375</v>
      </c>
      <c r="C20" s="55">
        <v>492</v>
      </c>
      <c r="D20" s="55">
        <v>0.1</v>
      </c>
      <c r="E20" s="55">
        <v>1.4999999999999999E-4</v>
      </c>
      <c r="F20" s="15">
        <f t="shared" si="5"/>
        <v>18.75</v>
      </c>
      <c r="G20" s="39">
        <v>13.75</v>
      </c>
      <c r="H20" s="39">
        <f t="shared" si="6"/>
        <v>1</v>
      </c>
      <c r="I20" s="39">
        <v>1</v>
      </c>
      <c r="J20" s="39"/>
      <c r="K20" s="39"/>
      <c r="L20" s="39"/>
      <c r="M20" s="39"/>
      <c r="N20" s="39">
        <f t="shared" si="7"/>
        <v>4</v>
      </c>
      <c r="O20" s="39"/>
      <c r="P20" s="39">
        <v>4</v>
      </c>
      <c r="Q20" s="39"/>
      <c r="R20" s="39"/>
      <c r="S20" s="39"/>
      <c r="T20" s="39"/>
      <c r="U20" s="39"/>
      <c r="V20" s="39"/>
      <c r="W20" s="39"/>
      <c r="X20" s="60"/>
      <c r="Y20" s="60"/>
      <c r="Z20" s="60"/>
      <c r="AA20" s="60"/>
      <c r="AB20" s="60"/>
      <c r="AC20" s="60"/>
      <c r="AD20" s="60"/>
    </row>
    <row r="21" spans="1:30" x14ac:dyDescent="0.25">
      <c r="A21" s="16" t="s">
        <v>18</v>
      </c>
      <c r="B21" s="32">
        <f t="shared" si="4"/>
        <v>8.7821999999999997E-2</v>
      </c>
      <c r="C21" s="55">
        <v>492</v>
      </c>
      <c r="D21" s="55">
        <v>0.1</v>
      </c>
      <c r="E21" s="55">
        <v>1.4999999999999999E-4</v>
      </c>
      <c r="F21" s="15">
        <f t="shared" si="5"/>
        <v>11.9</v>
      </c>
      <c r="G21" s="39">
        <v>7.9</v>
      </c>
      <c r="H21" s="39">
        <f t="shared" si="6"/>
        <v>3</v>
      </c>
      <c r="I21" s="39">
        <v>1</v>
      </c>
      <c r="J21" s="39">
        <v>1</v>
      </c>
      <c r="K21" s="39"/>
      <c r="L21" s="39"/>
      <c r="M21" s="39">
        <v>1</v>
      </c>
      <c r="N21" s="39">
        <f t="shared" si="7"/>
        <v>1</v>
      </c>
      <c r="O21" s="39"/>
      <c r="P21" s="39"/>
      <c r="Q21" s="39"/>
      <c r="R21" s="39">
        <v>1</v>
      </c>
      <c r="S21" s="39"/>
      <c r="T21" s="39"/>
      <c r="U21" s="39"/>
      <c r="V21" s="39"/>
      <c r="W21" s="39"/>
      <c r="X21" s="60"/>
      <c r="Y21" s="60"/>
      <c r="Z21" s="60"/>
      <c r="AA21" s="60"/>
      <c r="AB21" s="60"/>
      <c r="AC21" s="60"/>
      <c r="AD21" s="60"/>
    </row>
    <row r="22" spans="1:30" x14ac:dyDescent="0.25">
      <c r="A22" s="16" t="s">
        <v>12</v>
      </c>
      <c r="B22" s="32">
        <f t="shared" si="4"/>
        <v>0.34575299999999998</v>
      </c>
      <c r="C22" s="55">
        <v>492</v>
      </c>
      <c r="D22" s="55">
        <v>0.1</v>
      </c>
      <c r="E22" s="55">
        <v>1.4999999999999999E-4</v>
      </c>
      <c r="F22" s="15">
        <f t="shared" si="5"/>
        <v>46.85</v>
      </c>
      <c r="G22" s="39">
        <v>40.85</v>
      </c>
      <c r="H22" s="39">
        <f t="shared" si="6"/>
        <v>2</v>
      </c>
      <c r="I22" s="39"/>
      <c r="J22" s="39"/>
      <c r="K22" s="39">
        <v>2</v>
      </c>
      <c r="L22" s="39"/>
      <c r="M22" s="39"/>
      <c r="N22" s="39">
        <f t="shared" si="7"/>
        <v>4</v>
      </c>
      <c r="O22" s="39"/>
      <c r="P22" s="39">
        <v>2</v>
      </c>
      <c r="Q22" s="39"/>
      <c r="R22" s="39"/>
      <c r="S22" s="39"/>
      <c r="T22" s="39">
        <v>2</v>
      </c>
      <c r="U22" s="39"/>
      <c r="V22" s="39"/>
      <c r="W22" s="39"/>
      <c r="X22" s="60"/>
      <c r="Y22" s="60"/>
      <c r="Z22" s="60"/>
      <c r="AA22" s="60"/>
      <c r="AB22" s="60"/>
      <c r="AC22" s="60"/>
      <c r="AD22" s="60"/>
    </row>
    <row r="23" spans="1:30" x14ac:dyDescent="0.25">
      <c r="A23" s="21" t="s">
        <v>97</v>
      </c>
      <c r="B23" s="32"/>
      <c r="C23" s="56"/>
      <c r="D23" s="56"/>
      <c r="E23" s="56"/>
      <c r="F23" s="15"/>
      <c r="G23" s="39"/>
      <c r="H23" s="39"/>
      <c r="I23" s="39"/>
      <c r="J23" s="39"/>
      <c r="K23" s="39"/>
      <c r="L23" s="39"/>
      <c r="M23" s="39"/>
      <c r="N23" s="39"/>
      <c r="O23" s="39"/>
      <c r="P23" s="39"/>
      <c r="Q23" s="39"/>
      <c r="R23" s="39"/>
      <c r="S23" s="39"/>
      <c r="T23" s="39"/>
      <c r="U23" s="39"/>
      <c r="V23" s="39"/>
      <c r="W23" s="39"/>
      <c r="X23" s="60"/>
      <c r="Y23" s="60"/>
      <c r="Z23" s="60"/>
      <c r="AA23" s="60"/>
      <c r="AB23" s="60"/>
      <c r="AC23" s="60"/>
      <c r="AD23" s="60"/>
    </row>
    <row r="24" spans="1:30" x14ac:dyDescent="0.25">
      <c r="A24" s="16">
        <v>201</v>
      </c>
      <c r="B24" s="32">
        <f t="shared" ref="B24:B31" si="8">C24*D24*E24*F24</f>
        <v>0.24501600000000001</v>
      </c>
      <c r="C24" s="55">
        <v>492</v>
      </c>
      <c r="D24" s="55">
        <v>0.1</v>
      </c>
      <c r="E24" s="55">
        <v>1.4999999999999999E-4</v>
      </c>
      <c r="F24" s="15">
        <f t="shared" ref="F24:F31" si="9">G24+H24+N24</f>
        <v>33.200000000000003</v>
      </c>
      <c r="G24" s="39">
        <v>22.2</v>
      </c>
      <c r="H24" s="39">
        <f t="shared" ref="H24:H31" si="10">SUM(I24:M24)</f>
        <v>2</v>
      </c>
      <c r="I24" s="39">
        <v>1</v>
      </c>
      <c r="J24" s="39"/>
      <c r="K24" s="39">
        <v>1</v>
      </c>
      <c r="L24" s="39"/>
      <c r="M24" s="39"/>
      <c r="N24" s="39">
        <f t="shared" ref="N24:N31" si="11">SUM(O24:W24)</f>
        <v>9</v>
      </c>
      <c r="O24" s="39"/>
      <c r="P24" s="39">
        <v>4</v>
      </c>
      <c r="Q24" s="39"/>
      <c r="R24" s="39">
        <v>4</v>
      </c>
      <c r="S24" s="39">
        <v>1</v>
      </c>
      <c r="T24" s="39"/>
      <c r="U24" s="39"/>
      <c r="V24" s="39"/>
      <c r="W24" s="39"/>
      <c r="X24" s="60"/>
      <c r="Y24" s="60"/>
      <c r="Z24" s="60"/>
      <c r="AA24" s="60"/>
      <c r="AB24" s="60"/>
      <c r="AC24" s="60"/>
      <c r="AD24" s="60"/>
    </row>
    <row r="25" spans="1:30" x14ac:dyDescent="0.25">
      <c r="A25" s="16">
        <v>202</v>
      </c>
      <c r="B25" s="32">
        <f t="shared" si="8"/>
        <v>0.27675</v>
      </c>
      <c r="C25" s="55">
        <v>492</v>
      </c>
      <c r="D25" s="55">
        <v>0.1</v>
      </c>
      <c r="E25" s="55">
        <v>1.4999999999999999E-4</v>
      </c>
      <c r="F25" s="15">
        <f t="shared" si="9"/>
        <v>37.5</v>
      </c>
      <c r="G25" s="39">
        <v>20.5</v>
      </c>
      <c r="H25" s="39">
        <f t="shared" si="10"/>
        <v>2</v>
      </c>
      <c r="I25" s="39">
        <v>1</v>
      </c>
      <c r="J25" s="39"/>
      <c r="K25" s="39">
        <v>1</v>
      </c>
      <c r="L25" s="39"/>
      <c r="M25" s="39"/>
      <c r="N25" s="39">
        <f t="shared" si="11"/>
        <v>15</v>
      </c>
      <c r="O25" s="39"/>
      <c r="P25" s="39">
        <v>4</v>
      </c>
      <c r="Q25" s="39">
        <v>1</v>
      </c>
      <c r="R25" s="39">
        <v>6</v>
      </c>
      <c r="S25" s="39"/>
      <c r="T25" s="39">
        <v>1</v>
      </c>
      <c r="U25" s="39"/>
      <c r="V25" s="39"/>
      <c r="W25" s="39">
        <v>3</v>
      </c>
      <c r="X25" s="60"/>
      <c r="Y25" s="60"/>
      <c r="Z25" s="60"/>
      <c r="AA25" s="60"/>
      <c r="AB25" s="60"/>
      <c r="AC25" s="60"/>
      <c r="AD25" s="60"/>
    </row>
    <row r="26" spans="1:30" x14ac:dyDescent="0.25">
      <c r="A26" s="16">
        <v>203</v>
      </c>
      <c r="B26" s="32">
        <f t="shared" si="8"/>
        <v>0.17121599999999998</v>
      </c>
      <c r="C26" s="55">
        <v>492</v>
      </c>
      <c r="D26" s="55">
        <v>0.1</v>
      </c>
      <c r="E26" s="55">
        <v>1.4999999999999999E-4</v>
      </c>
      <c r="F26" s="15">
        <f t="shared" si="9"/>
        <v>23.2</v>
      </c>
      <c r="G26" s="39">
        <v>15.2</v>
      </c>
      <c r="H26" s="39">
        <f t="shared" si="10"/>
        <v>2</v>
      </c>
      <c r="I26" s="39">
        <v>1</v>
      </c>
      <c r="J26" s="39"/>
      <c r="K26" s="39">
        <v>1</v>
      </c>
      <c r="L26" s="39"/>
      <c r="M26" s="39"/>
      <c r="N26" s="39">
        <f t="shared" si="11"/>
        <v>6</v>
      </c>
      <c r="O26" s="39"/>
      <c r="P26" s="39">
        <v>2</v>
      </c>
      <c r="Q26" s="39"/>
      <c r="R26" s="39">
        <v>4</v>
      </c>
      <c r="S26" s="39"/>
      <c r="T26" s="39"/>
      <c r="U26" s="39"/>
      <c r="V26" s="39"/>
      <c r="W26" s="39"/>
      <c r="X26" s="60"/>
      <c r="Y26" s="60"/>
      <c r="Z26" s="60"/>
      <c r="AA26" s="60"/>
      <c r="AB26" s="60"/>
      <c r="AC26" s="60"/>
      <c r="AD26" s="60"/>
    </row>
    <row r="27" spans="1:30" x14ac:dyDescent="0.25">
      <c r="A27" s="16">
        <v>204</v>
      </c>
      <c r="B27" s="32">
        <f t="shared" si="8"/>
        <v>0.24722999999999998</v>
      </c>
      <c r="C27" s="55">
        <v>492</v>
      </c>
      <c r="D27" s="55">
        <v>0.1</v>
      </c>
      <c r="E27" s="55">
        <v>1.4999999999999999E-4</v>
      </c>
      <c r="F27" s="15">
        <f t="shared" si="9"/>
        <v>33.5</v>
      </c>
      <c r="G27" s="39">
        <v>20.5</v>
      </c>
      <c r="H27" s="39">
        <f t="shared" si="10"/>
        <v>3</v>
      </c>
      <c r="I27" s="39">
        <v>1</v>
      </c>
      <c r="J27" s="39"/>
      <c r="K27" s="39">
        <v>2</v>
      </c>
      <c r="L27" s="39"/>
      <c r="M27" s="39"/>
      <c r="N27" s="39">
        <f t="shared" si="11"/>
        <v>10</v>
      </c>
      <c r="O27" s="39"/>
      <c r="P27" s="39">
        <v>6</v>
      </c>
      <c r="Q27" s="39"/>
      <c r="R27" s="39">
        <v>4</v>
      </c>
      <c r="S27" s="39"/>
      <c r="T27" s="39"/>
      <c r="U27" s="39"/>
      <c r="V27" s="39"/>
      <c r="W27" s="39"/>
      <c r="X27" s="60"/>
      <c r="Y27" s="60"/>
      <c r="Z27" s="60"/>
      <c r="AA27" s="60"/>
      <c r="AB27" s="60"/>
      <c r="AC27" s="60"/>
      <c r="AD27" s="60"/>
    </row>
    <row r="28" spans="1:30" x14ac:dyDescent="0.25">
      <c r="A28" s="16">
        <v>205</v>
      </c>
      <c r="B28" s="32">
        <f t="shared" si="8"/>
        <v>0.27305999999999997</v>
      </c>
      <c r="C28" s="55">
        <v>492</v>
      </c>
      <c r="D28" s="55">
        <v>0.1</v>
      </c>
      <c r="E28" s="55">
        <v>1.4999999999999999E-4</v>
      </c>
      <c r="F28" s="15">
        <f t="shared" si="9"/>
        <v>37</v>
      </c>
      <c r="G28" s="39">
        <v>20</v>
      </c>
      <c r="H28" s="39">
        <f t="shared" si="10"/>
        <v>5</v>
      </c>
      <c r="I28" s="39">
        <v>1</v>
      </c>
      <c r="J28" s="39"/>
      <c r="K28" s="39">
        <v>4</v>
      </c>
      <c r="L28" s="39"/>
      <c r="M28" s="39"/>
      <c r="N28" s="39">
        <f t="shared" si="11"/>
        <v>12</v>
      </c>
      <c r="O28" s="39"/>
      <c r="P28" s="39">
        <v>8</v>
      </c>
      <c r="Q28" s="39"/>
      <c r="R28" s="39">
        <v>4</v>
      </c>
      <c r="S28" s="39"/>
      <c r="T28" s="39"/>
      <c r="U28" s="39"/>
      <c r="V28" s="39"/>
      <c r="W28" s="39"/>
      <c r="X28" s="60"/>
      <c r="Y28" s="60"/>
      <c r="Z28" s="60"/>
      <c r="AA28" s="60"/>
      <c r="AB28" s="60"/>
      <c r="AC28" s="60"/>
      <c r="AD28" s="60"/>
    </row>
    <row r="29" spans="1:30" x14ac:dyDescent="0.25">
      <c r="A29" s="16">
        <v>206</v>
      </c>
      <c r="B29" s="32">
        <f t="shared" si="8"/>
        <v>0.22139999999999999</v>
      </c>
      <c r="C29" s="55">
        <v>492</v>
      </c>
      <c r="D29" s="55">
        <v>0.1</v>
      </c>
      <c r="E29" s="55">
        <v>1.4999999999999999E-4</v>
      </c>
      <c r="F29" s="15">
        <f t="shared" si="9"/>
        <v>30</v>
      </c>
      <c r="G29" s="39">
        <v>20</v>
      </c>
      <c r="H29" s="39">
        <f t="shared" si="10"/>
        <v>2</v>
      </c>
      <c r="I29" s="39">
        <v>1</v>
      </c>
      <c r="J29" s="39"/>
      <c r="K29" s="39">
        <v>1</v>
      </c>
      <c r="L29" s="39"/>
      <c r="M29" s="39"/>
      <c r="N29" s="39">
        <f t="shared" si="11"/>
        <v>8</v>
      </c>
      <c r="O29" s="39"/>
      <c r="P29" s="39">
        <v>4</v>
      </c>
      <c r="Q29" s="39"/>
      <c r="R29" s="39">
        <v>4</v>
      </c>
      <c r="S29" s="39"/>
      <c r="T29" s="39"/>
      <c r="U29" s="39"/>
      <c r="V29" s="39"/>
      <c r="W29" s="39"/>
      <c r="X29" s="60"/>
      <c r="Y29" s="60"/>
      <c r="Z29" s="60"/>
      <c r="AA29" s="60"/>
      <c r="AB29" s="60"/>
      <c r="AC29" s="60"/>
      <c r="AD29" s="60"/>
    </row>
    <row r="30" spans="1:30" x14ac:dyDescent="0.25">
      <c r="A30" s="16" t="s">
        <v>18</v>
      </c>
      <c r="B30" s="32">
        <f t="shared" si="8"/>
        <v>8.7821999999999997E-2</v>
      </c>
      <c r="C30" s="55">
        <v>492</v>
      </c>
      <c r="D30" s="55">
        <v>0.1</v>
      </c>
      <c r="E30" s="55">
        <v>1.4999999999999999E-4</v>
      </c>
      <c r="F30" s="15">
        <f t="shared" si="9"/>
        <v>11.9</v>
      </c>
      <c r="G30" s="39">
        <v>7.9</v>
      </c>
      <c r="H30" s="39">
        <f t="shared" si="10"/>
        <v>3</v>
      </c>
      <c r="I30" s="39">
        <v>1</v>
      </c>
      <c r="J30" s="39"/>
      <c r="K30" s="39"/>
      <c r="L30" s="39">
        <v>1</v>
      </c>
      <c r="M30" s="39">
        <v>1</v>
      </c>
      <c r="N30" s="39">
        <f t="shared" si="11"/>
        <v>1</v>
      </c>
      <c r="O30" s="39"/>
      <c r="P30" s="39"/>
      <c r="Q30" s="39"/>
      <c r="R30" s="39"/>
      <c r="S30" s="39">
        <v>1</v>
      </c>
      <c r="T30" s="39"/>
      <c r="U30" s="39"/>
      <c r="V30" s="39"/>
      <c r="W30" s="39"/>
      <c r="X30" s="60"/>
      <c r="Y30" s="60"/>
      <c r="Z30" s="60"/>
      <c r="AA30" s="60"/>
      <c r="AB30" s="60"/>
      <c r="AC30" s="60"/>
      <c r="AD30" s="60"/>
    </row>
    <row r="31" spans="1:30" x14ac:dyDescent="0.25">
      <c r="A31" s="16" t="s">
        <v>12</v>
      </c>
      <c r="B31" s="32">
        <f t="shared" si="8"/>
        <v>0.30110399999999993</v>
      </c>
      <c r="C31" s="55">
        <v>492</v>
      </c>
      <c r="D31" s="55">
        <v>0.1</v>
      </c>
      <c r="E31" s="55">
        <v>1.4999999999999999E-4</v>
      </c>
      <c r="F31" s="15">
        <f t="shared" si="9"/>
        <v>40.799999999999997</v>
      </c>
      <c r="G31" s="39">
        <v>33.799999999999997</v>
      </c>
      <c r="H31" s="39">
        <f t="shared" si="10"/>
        <v>6</v>
      </c>
      <c r="I31" s="39"/>
      <c r="J31" s="39"/>
      <c r="K31" s="39">
        <v>6</v>
      </c>
      <c r="L31" s="39"/>
      <c r="M31" s="39"/>
      <c r="N31" s="39">
        <f t="shared" si="11"/>
        <v>1</v>
      </c>
      <c r="O31" s="39"/>
      <c r="P31" s="39"/>
      <c r="Q31" s="39"/>
      <c r="R31" s="39"/>
      <c r="S31" s="39"/>
      <c r="T31" s="39">
        <v>1</v>
      </c>
      <c r="U31" s="39"/>
      <c r="V31" s="39"/>
      <c r="W31" s="39"/>
      <c r="X31" s="60"/>
      <c r="Y31" s="60"/>
      <c r="Z31" s="60"/>
      <c r="AA31" s="60"/>
      <c r="AB31" s="60"/>
      <c r="AC31" s="60"/>
      <c r="AD31" s="60"/>
    </row>
    <row r="32" spans="1:30" x14ac:dyDescent="0.25">
      <c r="A32" s="21" t="s">
        <v>98</v>
      </c>
      <c r="B32" s="32"/>
      <c r="C32" s="56"/>
      <c r="D32" s="56"/>
      <c r="E32" s="56"/>
      <c r="F32" s="15"/>
      <c r="G32" s="39"/>
      <c r="H32" s="39"/>
      <c r="I32" s="39"/>
      <c r="J32" s="39"/>
      <c r="K32" s="39"/>
      <c r="L32" s="39"/>
      <c r="M32" s="39"/>
      <c r="N32" s="39"/>
      <c r="O32" s="39"/>
      <c r="P32" s="39"/>
      <c r="Q32" s="39"/>
      <c r="R32" s="39"/>
      <c r="S32" s="39"/>
      <c r="T32" s="39"/>
      <c r="U32" s="39"/>
      <c r="V32" s="39"/>
      <c r="W32" s="39"/>
      <c r="X32" s="60"/>
      <c r="Y32" s="60"/>
      <c r="Z32" s="60"/>
      <c r="AA32" s="60"/>
      <c r="AB32" s="60"/>
      <c r="AC32" s="60"/>
      <c r="AD32" s="60"/>
    </row>
    <row r="33" spans="1:30" x14ac:dyDescent="0.25">
      <c r="A33" s="17">
        <v>301</v>
      </c>
      <c r="B33" s="32">
        <f t="shared" ref="B33:B40" si="12">C33*D33*E33*F33</f>
        <v>0.289296</v>
      </c>
      <c r="C33" s="55">
        <v>492</v>
      </c>
      <c r="D33" s="55">
        <v>0.1</v>
      </c>
      <c r="E33" s="55">
        <v>1.4999999999999999E-4</v>
      </c>
      <c r="F33" s="15">
        <f t="shared" ref="F33:F40" si="13">G33+H33+N33</f>
        <v>39.200000000000003</v>
      </c>
      <c r="G33" s="39">
        <v>22.2</v>
      </c>
      <c r="H33" s="39">
        <f t="shared" ref="H33:H40" si="14">SUM(I33:M33)</f>
        <v>1</v>
      </c>
      <c r="I33" s="39">
        <v>1</v>
      </c>
      <c r="J33" s="39"/>
      <c r="K33" s="39"/>
      <c r="L33" s="39"/>
      <c r="M33" s="39"/>
      <c r="N33" s="39">
        <f t="shared" ref="N33:N40" si="15">SUM(O33:W33)</f>
        <v>16</v>
      </c>
      <c r="O33" s="39"/>
      <c r="P33" s="39">
        <v>2</v>
      </c>
      <c r="Q33" s="39"/>
      <c r="R33" s="39">
        <v>4</v>
      </c>
      <c r="S33" s="39">
        <v>2</v>
      </c>
      <c r="T33" s="39"/>
      <c r="U33" s="39"/>
      <c r="V33" s="39">
        <v>8</v>
      </c>
      <c r="W33" s="39"/>
      <c r="X33" s="60"/>
      <c r="Y33" s="60"/>
      <c r="Z33" s="60"/>
      <c r="AA33" s="60"/>
      <c r="AB33" s="60"/>
      <c r="AC33" s="60"/>
      <c r="AD33" s="60"/>
    </row>
    <row r="34" spans="1:30" x14ac:dyDescent="0.25">
      <c r="A34" s="17">
        <v>302</v>
      </c>
      <c r="B34" s="32">
        <f t="shared" si="12"/>
        <v>0.27896399999999993</v>
      </c>
      <c r="C34" s="55">
        <v>492</v>
      </c>
      <c r="D34" s="55">
        <v>0.1</v>
      </c>
      <c r="E34" s="55">
        <v>1.4999999999999999E-4</v>
      </c>
      <c r="F34" s="15">
        <f t="shared" si="13"/>
        <v>37.799999999999997</v>
      </c>
      <c r="G34" s="39">
        <v>19.8</v>
      </c>
      <c r="H34" s="39">
        <f t="shared" si="14"/>
        <v>3</v>
      </c>
      <c r="I34" s="39">
        <v>1</v>
      </c>
      <c r="J34" s="39"/>
      <c r="K34" s="39">
        <v>2</v>
      </c>
      <c r="L34" s="39"/>
      <c r="M34" s="39"/>
      <c r="N34" s="39">
        <f t="shared" si="15"/>
        <v>15</v>
      </c>
      <c r="O34" s="39"/>
      <c r="P34" s="39">
        <v>4</v>
      </c>
      <c r="Q34" s="39">
        <v>2</v>
      </c>
      <c r="R34" s="39">
        <v>8</v>
      </c>
      <c r="S34" s="39"/>
      <c r="T34" s="39">
        <v>1</v>
      </c>
      <c r="U34" s="39"/>
      <c r="V34" s="39"/>
      <c r="W34" s="39"/>
      <c r="X34" s="60"/>
      <c r="Y34" s="60"/>
      <c r="Z34" s="60"/>
      <c r="AA34" s="60"/>
      <c r="AB34" s="60"/>
      <c r="AC34" s="60"/>
      <c r="AD34" s="60"/>
    </row>
    <row r="35" spans="1:30" x14ac:dyDescent="0.25">
      <c r="A35" s="17">
        <v>303</v>
      </c>
      <c r="B35" s="32">
        <f t="shared" si="12"/>
        <v>0.24132600000000001</v>
      </c>
      <c r="C35" s="55">
        <v>492</v>
      </c>
      <c r="D35" s="55">
        <v>0.1</v>
      </c>
      <c r="E35" s="55">
        <v>1.4999999999999999E-4</v>
      </c>
      <c r="F35" s="15">
        <f t="shared" si="13"/>
        <v>32.700000000000003</v>
      </c>
      <c r="G35" s="39">
        <v>16.7</v>
      </c>
      <c r="H35" s="39">
        <f t="shared" si="14"/>
        <v>3</v>
      </c>
      <c r="I35" s="39">
        <v>1</v>
      </c>
      <c r="J35" s="39"/>
      <c r="K35" s="39">
        <v>2</v>
      </c>
      <c r="L35" s="39"/>
      <c r="M35" s="39"/>
      <c r="N35" s="39">
        <f t="shared" si="15"/>
        <v>13</v>
      </c>
      <c r="O35" s="39"/>
      <c r="P35" s="39">
        <v>4</v>
      </c>
      <c r="Q35" s="39"/>
      <c r="R35" s="39">
        <v>4</v>
      </c>
      <c r="S35" s="39">
        <v>3</v>
      </c>
      <c r="T35" s="39">
        <v>2</v>
      </c>
      <c r="U35" s="39"/>
      <c r="V35" s="39"/>
      <c r="W35" s="39"/>
      <c r="X35" s="60"/>
      <c r="Y35" s="60"/>
      <c r="Z35" s="60"/>
      <c r="AA35" s="60"/>
      <c r="AB35" s="60"/>
      <c r="AC35" s="60"/>
      <c r="AD35" s="60"/>
    </row>
    <row r="36" spans="1:30" x14ac:dyDescent="0.25">
      <c r="A36" s="17">
        <v>304</v>
      </c>
      <c r="B36" s="32">
        <f t="shared" si="12"/>
        <v>0.24280199999999996</v>
      </c>
      <c r="C36" s="55">
        <v>492</v>
      </c>
      <c r="D36" s="55">
        <v>0.1</v>
      </c>
      <c r="E36" s="55">
        <v>1.4999999999999999E-4</v>
      </c>
      <c r="F36" s="15">
        <f t="shared" si="13"/>
        <v>32.9</v>
      </c>
      <c r="G36" s="39">
        <v>20.9</v>
      </c>
      <c r="H36" s="39">
        <f t="shared" si="14"/>
        <v>1</v>
      </c>
      <c r="I36" s="39">
        <v>1</v>
      </c>
      <c r="J36" s="39"/>
      <c r="K36" s="39"/>
      <c r="L36" s="39"/>
      <c r="M36" s="39"/>
      <c r="N36" s="39">
        <f t="shared" si="15"/>
        <v>11</v>
      </c>
      <c r="O36" s="39"/>
      <c r="P36" s="39"/>
      <c r="Q36" s="39"/>
      <c r="R36" s="39">
        <v>4</v>
      </c>
      <c r="S36" s="39">
        <v>1</v>
      </c>
      <c r="T36" s="39"/>
      <c r="U36" s="39"/>
      <c r="V36" s="39">
        <v>6</v>
      </c>
      <c r="W36" s="39"/>
      <c r="X36" s="60"/>
      <c r="Y36" s="60"/>
      <c r="Z36" s="60"/>
      <c r="AA36" s="60"/>
      <c r="AB36" s="60"/>
      <c r="AC36" s="60"/>
      <c r="AD36" s="60"/>
    </row>
    <row r="37" spans="1:30" x14ac:dyDescent="0.25">
      <c r="A37" s="17">
        <v>305</v>
      </c>
      <c r="B37" s="32">
        <f t="shared" si="12"/>
        <v>0.26863199999999998</v>
      </c>
      <c r="C37" s="55">
        <v>492</v>
      </c>
      <c r="D37" s="55">
        <v>0.1</v>
      </c>
      <c r="E37" s="55">
        <v>1.4999999999999999E-4</v>
      </c>
      <c r="F37" s="15">
        <f t="shared" si="13"/>
        <v>36.4</v>
      </c>
      <c r="G37" s="39">
        <v>19.399999999999999</v>
      </c>
      <c r="H37" s="39">
        <f t="shared" si="14"/>
        <v>1</v>
      </c>
      <c r="I37" s="39">
        <v>1</v>
      </c>
      <c r="J37" s="39"/>
      <c r="K37" s="39"/>
      <c r="L37" s="39"/>
      <c r="M37" s="39"/>
      <c r="N37" s="39">
        <f t="shared" si="15"/>
        <v>16</v>
      </c>
      <c r="O37" s="39"/>
      <c r="P37" s="39">
        <v>2</v>
      </c>
      <c r="Q37" s="39"/>
      <c r="R37" s="39">
        <v>4</v>
      </c>
      <c r="S37" s="39">
        <v>2</v>
      </c>
      <c r="T37" s="39"/>
      <c r="U37" s="39"/>
      <c r="V37" s="39">
        <v>8</v>
      </c>
      <c r="W37" s="39"/>
      <c r="X37" s="60"/>
      <c r="Y37" s="60"/>
      <c r="Z37" s="60"/>
      <c r="AA37" s="60"/>
      <c r="AB37" s="60"/>
      <c r="AC37" s="60"/>
      <c r="AD37" s="60"/>
    </row>
    <row r="38" spans="1:30" x14ac:dyDescent="0.25">
      <c r="A38" s="17">
        <v>306</v>
      </c>
      <c r="B38" s="32">
        <f t="shared" si="12"/>
        <v>0.28117799999999998</v>
      </c>
      <c r="C38" s="55">
        <v>492</v>
      </c>
      <c r="D38" s="55">
        <v>0.1</v>
      </c>
      <c r="E38" s="55">
        <v>1.4999999999999999E-4</v>
      </c>
      <c r="F38" s="15">
        <f t="shared" si="13"/>
        <v>38.1</v>
      </c>
      <c r="G38" s="39">
        <v>21.1</v>
      </c>
      <c r="H38" s="39">
        <f t="shared" si="14"/>
        <v>1</v>
      </c>
      <c r="I38" s="39">
        <v>1</v>
      </c>
      <c r="J38" s="39"/>
      <c r="K38" s="39"/>
      <c r="L38" s="39"/>
      <c r="M38" s="39"/>
      <c r="N38" s="39">
        <f t="shared" si="15"/>
        <v>16</v>
      </c>
      <c r="O38" s="39"/>
      <c r="P38" s="39">
        <v>2</v>
      </c>
      <c r="Q38" s="39"/>
      <c r="R38" s="39">
        <v>4</v>
      </c>
      <c r="S38" s="39">
        <v>2</v>
      </c>
      <c r="T38" s="39"/>
      <c r="U38" s="39"/>
      <c r="V38" s="39">
        <v>8</v>
      </c>
      <c r="W38" s="39"/>
      <c r="X38" s="60"/>
      <c r="Y38" s="60"/>
      <c r="Z38" s="60"/>
      <c r="AA38" s="60"/>
      <c r="AB38" s="60"/>
      <c r="AC38" s="60"/>
      <c r="AD38" s="60"/>
    </row>
    <row r="39" spans="1:30" x14ac:dyDescent="0.25">
      <c r="A39" s="16" t="s">
        <v>18</v>
      </c>
      <c r="B39" s="32">
        <f t="shared" si="12"/>
        <v>9.5201999999999995E-2</v>
      </c>
      <c r="C39" s="55">
        <v>492</v>
      </c>
      <c r="D39" s="55">
        <v>0.1</v>
      </c>
      <c r="E39" s="55">
        <v>1.4999999999999999E-4</v>
      </c>
      <c r="F39" s="15">
        <f t="shared" si="13"/>
        <v>12.9</v>
      </c>
      <c r="G39" s="39">
        <v>8.9</v>
      </c>
      <c r="H39" s="39">
        <f t="shared" si="14"/>
        <v>2</v>
      </c>
      <c r="I39" s="39">
        <v>1</v>
      </c>
      <c r="J39" s="39">
        <v>1</v>
      </c>
      <c r="K39" s="39"/>
      <c r="L39" s="39"/>
      <c r="M39" s="39"/>
      <c r="N39" s="39">
        <f t="shared" si="15"/>
        <v>2</v>
      </c>
      <c r="O39" s="39"/>
      <c r="P39" s="39"/>
      <c r="Q39" s="39"/>
      <c r="R39" s="39">
        <v>2</v>
      </c>
      <c r="S39" s="39"/>
      <c r="T39" s="39"/>
      <c r="U39" s="39"/>
      <c r="V39" s="39"/>
      <c r="W39" s="39"/>
      <c r="X39" s="60"/>
      <c r="Y39" s="60"/>
      <c r="Z39" s="60"/>
      <c r="AA39" s="60"/>
      <c r="AB39" s="60"/>
      <c r="AC39" s="60"/>
      <c r="AD39" s="60"/>
    </row>
    <row r="40" spans="1:30" x14ac:dyDescent="0.25">
      <c r="A40" s="16" t="s">
        <v>12</v>
      </c>
      <c r="B40" s="32">
        <f t="shared" si="12"/>
        <v>0.24722999999999998</v>
      </c>
      <c r="C40" s="55">
        <v>492</v>
      </c>
      <c r="D40" s="55">
        <v>0.1</v>
      </c>
      <c r="E40" s="55">
        <v>1.4999999999999999E-4</v>
      </c>
      <c r="F40" s="15">
        <f t="shared" si="13"/>
        <v>33.5</v>
      </c>
      <c r="G40" s="39">
        <v>33.5</v>
      </c>
      <c r="H40" s="39">
        <f t="shared" si="14"/>
        <v>0</v>
      </c>
      <c r="I40" s="39"/>
      <c r="J40" s="39"/>
      <c r="K40" s="39"/>
      <c r="L40" s="39"/>
      <c r="M40" s="39"/>
      <c r="N40" s="39">
        <f t="shared" si="15"/>
        <v>0</v>
      </c>
      <c r="O40" s="39"/>
      <c r="P40" s="39"/>
      <c r="Q40" s="39"/>
      <c r="R40" s="39"/>
      <c r="S40" s="39"/>
      <c r="T40" s="39"/>
      <c r="U40" s="39"/>
      <c r="V40" s="39"/>
      <c r="W40" s="39"/>
      <c r="X40" s="60"/>
      <c r="Y40" s="60"/>
      <c r="Z40" s="60"/>
      <c r="AA40" s="60"/>
      <c r="AB40" s="60"/>
      <c r="AC40" s="60"/>
      <c r="AD40" s="60"/>
    </row>
    <row r="41" spans="1:30" x14ac:dyDescent="0.25">
      <c r="A41" s="16"/>
      <c r="B41" s="32"/>
      <c r="C41" s="56"/>
      <c r="D41" s="56"/>
      <c r="E41" s="56"/>
      <c r="F41" s="24"/>
      <c r="G41" s="24"/>
      <c r="H41" s="24"/>
      <c r="I41" s="24"/>
      <c r="J41" s="24"/>
      <c r="K41" s="24"/>
      <c r="L41" s="24"/>
      <c r="M41" s="24"/>
      <c r="N41" s="24"/>
      <c r="O41" s="24"/>
      <c r="P41" s="24"/>
      <c r="Q41" s="24"/>
      <c r="R41" s="24"/>
      <c r="S41" s="24"/>
      <c r="T41" s="24"/>
      <c r="U41" s="24"/>
      <c r="V41" s="24"/>
      <c r="W41" s="24"/>
      <c r="X41" s="60"/>
      <c r="Y41" s="60"/>
      <c r="Z41" s="60"/>
      <c r="AA41" s="60"/>
      <c r="AB41" s="60"/>
      <c r="AC41" s="60"/>
      <c r="AD41" s="60"/>
    </row>
    <row r="42" spans="1:30" ht="27.6" customHeight="1" x14ac:dyDescent="0.25">
      <c r="A42" s="18" t="s">
        <v>31</v>
      </c>
      <c r="B42" s="32">
        <f t="shared" ref="B42:B47" si="16">C42*D42*E42*F42</f>
        <v>4.428E-2</v>
      </c>
      <c r="C42" s="55">
        <v>492</v>
      </c>
      <c r="D42" s="55">
        <v>0.1</v>
      </c>
      <c r="E42" s="55">
        <v>1.4999999999999999E-4</v>
      </c>
      <c r="F42" s="15">
        <f t="shared" ref="F42:F47" si="17">G42+H42+N42</f>
        <v>6</v>
      </c>
      <c r="G42" s="39">
        <v>3</v>
      </c>
      <c r="H42" s="39">
        <f t="shared" ref="H42:H47" si="18">SUM(I42:M42)</f>
        <v>1</v>
      </c>
      <c r="I42" s="39">
        <v>1</v>
      </c>
      <c r="J42" s="39"/>
      <c r="K42" s="39"/>
      <c r="L42" s="39"/>
      <c r="M42" s="39"/>
      <c r="N42" s="39">
        <f t="shared" ref="N42:N47" si="19">SUM(O42:W42)</f>
        <v>2</v>
      </c>
      <c r="O42" s="39"/>
      <c r="P42" s="39">
        <v>1</v>
      </c>
      <c r="Q42" s="39">
        <v>1</v>
      </c>
      <c r="R42" s="39"/>
      <c r="S42" s="39"/>
      <c r="T42" s="39"/>
      <c r="U42" s="39"/>
      <c r="V42" s="39"/>
      <c r="W42" s="39"/>
      <c r="X42" s="60"/>
      <c r="Y42" s="60"/>
      <c r="Z42" s="60"/>
      <c r="AA42" s="60"/>
      <c r="AB42" s="60"/>
      <c r="AC42" s="60"/>
      <c r="AD42" s="60"/>
    </row>
    <row r="43" spans="1:30" x14ac:dyDescent="0.25">
      <c r="A43" s="18" t="s">
        <v>32</v>
      </c>
      <c r="B43" s="32">
        <f t="shared" si="16"/>
        <v>5.1659999999999998E-2</v>
      </c>
      <c r="C43" s="55">
        <v>492</v>
      </c>
      <c r="D43" s="55">
        <v>0.1</v>
      </c>
      <c r="E43" s="55">
        <v>1.4999999999999999E-4</v>
      </c>
      <c r="F43" s="15">
        <f t="shared" si="17"/>
        <v>7</v>
      </c>
      <c r="G43" s="39">
        <v>3</v>
      </c>
      <c r="H43" s="39">
        <f t="shared" si="18"/>
        <v>2</v>
      </c>
      <c r="I43" s="39">
        <v>1</v>
      </c>
      <c r="J43" s="39"/>
      <c r="K43" s="39">
        <v>1</v>
      </c>
      <c r="L43" s="39"/>
      <c r="M43" s="39"/>
      <c r="N43" s="39">
        <f t="shared" si="19"/>
        <v>2</v>
      </c>
      <c r="O43" s="39"/>
      <c r="P43" s="39">
        <v>1</v>
      </c>
      <c r="Q43" s="39">
        <v>1</v>
      </c>
      <c r="R43" s="39"/>
      <c r="S43" s="39"/>
      <c r="T43" s="39"/>
      <c r="U43" s="39"/>
      <c r="V43" s="39"/>
      <c r="W43" s="39"/>
      <c r="X43" s="60"/>
      <c r="Y43" s="60"/>
      <c r="Z43" s="60"/>
      <c r="AA43" s="60"/>
      <c r="AB43" s="60"/>
      <c r="AC43" s="60"/>
      <c r="AD43" s="60"/>
    </row>
    <row r="44" spans="1:30" x14ac:dyDescent="0.25">
      <c r="A44" s="18" t="s">
        <v>33</v>
      </c>
      <c r="B44" s="32">
        <f t="shared" si="16"/>
        <v>5.5349999999999996E-2</v>
      </c>
      <c r="C44" s="55">
        <v>492</v>
      </c>
      <c r="D44" s="55">
        <v>0.1</v>
      </c>
      <c r="E44" s="55">
        <v>1.4999999999999999E-4</v>
      </c>
      <c r="F44" s="15">
        <f t="shared" si="17"/>
        <v>7.5</v>
      </c>
      <c r="G44" s="39">
        <v>4.5</v>
      </c>
      <c r="H44" s="39">
        <f t="shared" si="18"/>
        <v>2</v>
      </c>
      <c r="I44" s="39">
        <v>1</v>
      </c>
      <c r="J44" s="39"/>
      <c r="K44" s="39">
        <v>1</v>
      </c>
      <c r="L44" s="39"/>
      <c r="M44" s="39"/>
      <c r="N44" s="39">
        <f t="shared" si="19"/>
        <v>1</v>
      </c>
      <c r="O44" s="39"/>
      <c r="P44" s="39">
        <v>1</v>
      </c>
      <c r="Q44" s="39"/>
      <c r="R44" s="39"/>
      <c r="S44" s="39"/>
      <c r="T44" s="39"/>
      <c r="U44" s="39"/>
      <c r="V44" s="39"/>
      <c r="W44" s="39"/>
      <c r="X44" s="60"/>
      <c r="Y44" s="60"/>
      <c r="Z44" s="60"/>
      <c r="AA44" s="60"/>
      <c r="AB44" s="60"/>
      <c r="AC44" s="60"/>
      <c r="AD44" s="60"/>
    </row>
    <row r="45" spans="1:30" x14ac:dyDescent="0.25">
      <c r="A45" s="18" t="s">
        <v>34</v>
      </c>
      <c r="B45" s="32">
        <f t="shared" si="16"/>
        <v>5.3504999999999997E-2</v>
      </c>
      <c r="C45" s="55">
        <v>492</v>
      </c>
      <c r="D45" s="55">
        <v>0.1</v>
      </c>
      <c r="E45" s="55">
        <v>1.4999999999999999E-4</v>
      </c>
      <c r="F45" s="15">
        <f t="shared" si="17"/>
        <v>7.25</v>
      </c>
      <c r="G45" s="39">
        <v>2.25</v>
      </c>
      <c r="H45" s="39">
        <f t="shared" si="18"/>
        <v>1</v>
      </c>
      <c r="I45" s="39">
        <v>1</v>
      </c>
      <c r="J45" s="39"/>
      <c r="K45" s="39"/>
      <c r="L45" s="39"/>
      <c r="M45" s="39"/>
      <c r="N45" s="39">
        <f t="shared" si="19"/>
        <v>4</v>
      </c>
      <c r="O45" s="39"/>
      <c r="P45" s="39"/>
      <c r="Q45" s="39"/>
      <c r="R45" s="39"/>
      <c r="S45" s="39"/>
      <c r="T45" s="39"/>
      <c r="U45" s="39">
        <v>4</v>
      </c>
      <c r="V45" s="39"/>
      <c r="W45" s="39"/>
      <c r="X45" s="60"/>
      <c r="Y45" s="60"/>
      <c r="Z45" s="60"/>
      <c r="AA45" s="60"/>
      <c r="AB45" s="60"/>
      <c r="AC45" s="60"/>
      <c r="AD45" s="60"/>
    </row>
    <row r="46" spans="1:30" x14ac:dyDescent="0.25">
      <c r="A46" s="18" t="s">
        <v>35</v>
      </c>
      <c r="B46" s="32">
        <f t="shared" si="16"/>
        <v>0.14390999999999998</v>
      </c>
      <c r="C46" s="55">
        <v>492</v>
      </c>
      <c r="D46" s="55">
        <v>0.1</v>
      </c>
      <c r="E46" s="55">
        <v>1.4999999999999999E-4</v>
      </c>
      <c r="F46" s="15">
        <f t="shared" si="17"/>
        <v>19.5</v>
      </c>
      <c r="G46" s="39">
        <v>13.5</v>
      </c>
      <c r="H46" s="39">
        <f t="shared" si="18"/>
        <v>0</v>
      </c>
      <c r="I46" s="39"/>
      <c r="J46" s="39"/>
      <c r="K46" s="39"/>
      <c r="L46" s="39"/>
      <c r="M46" s="39"/>
      <c r="N46" s="39">
        <f t="shared" si="19"/>
        <v>6</v>
      </c>
      <c r="O46" s="39"/>
      <c r="P46" s="39">
        <v>2</v>
      </c>
      <c r="Q46" s="39"/>
      <c r="R46" s="39"/>
      <c r="S46" s="39"/>
      <c r="T46" s="39">
        <v>4</v>
      </c>
      <c r="U46" s="39"/>
      <c r="V46" s="39"/>
      <c r="W46" s="39"/>
      <c r="X46" s="60"/>
      <c r="Y46" s="60"/>
      <c r="Z46" s="60"/>
      <c r="AA46" s="60"/>
      <c r="AB46" s="60"/>
      <c r="AC46" s="60"/>
      <c r="AD46" s="60"/>
    </row>
    <row r="47" spans="1:30" x14ac:dyDescent="0.25">
      <c r="A47" s="18" t="s">
        <v>36</v>
      </c>
      <c r="B47" s="32">
        <f t="shared" si="16"/>
        <v>0.12176999999999999</v>
      </c>
      <c r="C47" s="55">
        <v>492</v>
      </c>
      <c r="D47" s="55">
        <v>0.1</v>
      </c>
      <c r="E47" s="55">
        <v>1.4999999999999999E-4</v>
      </c>
      <c r="F47" s="15">
        <f t="shared" si="17"/>
        <v>16.5</v>
      </c>
      <c r="G47" s="39">
        <v>13.5</v>
      </c>
      <c r="H47" s="39">
        <f t="shared" si="18"/>
        <v>0</v>
      </c>
      <c r="I47" s="39"/>
      <c r="J47" s="39"/>
      <c r="K47" s="39"/>
      <c r="L47" s="39"/>
      <c r="M47" s="39"/>
      <c r="N47" s="39">
        <f t="shared" si="19"/>
        <v>3</v>
      </c>
      <c r="O47" s="39"/>
      <c r="P47" s="39">
        <v>1</v>
      </c>
      <c r="Q47" s="39"/>
      <c r="R47" s="39"/>
      <c r="S47" s="39"/>
      <c r="T47" s="39">
        <v>2</v>
      </c>
      <c r="U47" s="39"/>
      <c r="V47" s="39"/>
      <c r="W47" s="39"/>
      <c r="X47" s="60"/>
      <c r="Y47" s="60"/>
      <c r="Z47" s="60"/>
      <c r="AA47" s="60"/>
      <c r="AB47" s="60"/>
      <c r="AC47" s="60"/>
      <c r="AD47" s="60"/>
    </row>
    <row r="48" spans="1:30" ht="14.4" customHeight="1" x14ac:dyDescent="0.3">
      <c r="A48" s="79" t="s">
        <v>99</v>
      </c>
      <c r="B48" s="80"/>
      <c r="C48" s="80"/>
      <c r="D48" s="80"/>
      <c r="E48" s="80"/>
      <c r="F48" s="80"/>
      <c r="G48" s="80"/>
      <c r="H48" s="80"/>
      <c r="I48" s="80"/>
      <c r="J48" s="80"/>
      <c r="K48" s="80"/>
      <c r="L48" s="80"/>
      <c r="M48" s="80"/>
      <c r="N48" s="80"/>
      <c r="O48" s="80"/>
      <c r="P48" s="80"/>
      <c r="Q48" s="80"/>
      <c r="R48" s="80"/>
      <c r="S48" s="80"/>
      <c r="T48" s="80"/>
      <c r="U48" s="80"/>
      <c r="V48" s="80"/>
      <c r="W48" s="81"/>
      <c r="X48" s="60"/>
      <c r="Y48" s="60"/>
      <c r="Z48" s="60"/>
      <c r="AA48" s="60"/>
      <c r="AB48" s="60"/>
      <c r="AC48" s="60"/>
      <c r="AD48" s="60"/>
    </row>
    <row r="49" spans="1:30" x14ac:dyDescent="0.25">
      <c r="A49" s="18" t="s">
        <v>37</v>
      </c>
      <c r="B49" s="33">
        <f t="shared" ref="B49:B60" si="20">C49*D49*E49*F49</f>
        <v>0.49445999999999996</v>
      </c>
      <c r="C49" s="55">
        <v>492</v>
      </c>
      <c r="D49" s="55">
        <v>0.1</v>
      </c>
      <c r="E49" s="55">
        <v>1.4999999999999999E-4</v>
      </c>
      <c r="F49" s="15">
        <f t="shared" ref="F49:F60" si="21">G49+H49+N49</f>
        <v>67</v>
      </c>
      <c r="G49" s="39">
        <v>52</v>
      </c>
      <c r="H49" s="39">
        <f t="shared" ref="H49:H60" si="22">SUM(I49:M49)</f>
        <v>5</v>
      </c>
      <c r="I49" s="39">
        <v>1</v>
      </c>
      <c r="J49" s="39"/>
      <c r="K49" s="39">
        <v>4</v>
      </c>
      <c r="L49" s="39"/>
      <c r="M49" s="39"/>
      <c r="N49" s="39">
        <f t="shared" ref="N49:N60" si="23">SUM(O49:W49)</f>
        <v>10</v>
      </c>
      <c r="O49" s="39"/>
      <c r="P49" s="39">
        <v>1</v>
      </c>
      <c r="Q49" s="39">
        <v>2</v>
      </c>
      <c r="R49" s="39">
        <v>3</v>
      </c>
      <c r="S49" s="39"/>
      <c r="T49" s="39"/>
      <c r="U49" s="39"/>
      <c r="V49" s="39">
        <v>4</v>
      </c>
      <c r="W49" s="39"/>
      <c r="X49" s="60"/>
      <c r="Y49" s="60"/>
      <c r="Z49" s="60"/>
      <c r="AA49" s="60"/>
      <c r="AB49" s="60"/>
      <c r="AC49" s="60"/>
      <c r="AD49" s="60"/>
    </row>
    <row r="50" spans="1:30" x14ac:dyDescent="0.25">
      <c r="A50" s="18" t="s">
        <v>38</v>
      </c>
      <c r="B50" s="33">
        <f t="shared" si="20"/>
        <v>0.1845</v>
      </c>
      <c r="C50" s="55">
        <v>492</v>
      </c>
      <c r="D50" s="55">
        <v>0.1</v>
      </c>
      <c r="E50" s="55">
        <v>1.4999999999999999E-4</v>
      </c>
      <c r="F50" s="15">
        <f t="shared" si="21"/>
        <v>25</v>
      </c>
      <c r="G50" s="39">
        <v>16</v>
      </c>
      <c r="H50" s="39">
        <f t="shared" si="22"/>
        <v>5</v>
      </c>
      <c r="I50" s="39">
        <v>1</v>
      </c>
      <c r="J50" s="39"/>
      <c r="K50" s="39">
        <v>4</v>
      </c>
      <c r="L50" s="39"/>
      <c r="M50" s="39"/>
      <c r="N50" s="39">
        <f t="shared" si="23"/>
        <v>4</v>
      </c>
      <c r="O50" s="39"/>
      <c r="P50" s="39"/>
      <c r="Q50" s="39">
        <v>2</v>
      </c>
      <c r="R50" s="39">
        <v>2</v>
      </c>
      <c r="S50" s="39"/>
      <c r="T50" s="39"/>
      <c r="U50" s="39"/>
      <c r="V50" s="39"/>
      <c r="W50" s="39"/>
      <c r="X50" s="60"/>
      <c r="Y50" s="60"/>
      <c r="Z50" s="60"/>
      <c r="AA50" s="60"/>
      <c r="AB50" s="60"/>
      <c r="AC50" s="60"/>
      <c r="AD50" s="60"/>
    </row>
    <row r="51" spans="1:30" ht="27.6" customHeight="1" x14ac:dyDescent="0.25">
      <c r="A51" s="18" t="s">
        <v>39</v>
      </c>
      <c r="B51" s="33">
        <f t="shared" si="20"/>
        <v>0.14759999999999998</v>
      </c>
      <c r="C51" s="55">
        <v>492</v>
      </c>
      <c r="D51" s="55">
        <v>0.1</v>
      </c>
      <c r="E51" s="55">
        <v>1.4999999999999999E-4</v>
      </c>
      <c r="F51" s="15">
        <f t="shared" si="21"/>
        <v>20</v>
      </c>
      <c r="G51" s="39">
        <v>16</v>
      </c>
      <c r="H51" s="39">
        <f t="shared" si="22"/>
        <v>0</v>
      </c>
      <c r="I51" s="39"/>
      <c r="J51" s="39"/>
      <c r="K51" s="39"/>
      <c r="L51" s="39"/>
      <c r="M51" s="39"/>
      <c r="N51" s="39">
        <f t="shared" si="23"/>
        <v>4</v>
      </c>
      <c r="O51" s="39"/>
      <c r="P51" s="39">
        <v>4</v>
      </c>
      <c r="Q51" s="39"/>
      <c r="R51" s="39"/>
      <c r="S51" s="39"/>
      <c r="T51" s="39"/>
      <c r="U51" s="39"/>
      <c r="V51" s="39"/>
      <c r="W51" s="39"/>
      <c r="X51" s="60"/>
      <c r="Y51" s="60"/>
      <c r="Z51" s="60"/>
      <c r="AA51" s="60"/>
      <c r="AB51" s="60"/>
      <c r="AC51" s="60"/>
      <c r="AD51" s="60"/>
    </row>
    <row r="52" spans="1:30" x14ac:dyDescent="0.25">
      <c r="A52" s="18" t="s">
        <v>40</v>
      </c>
      <c r="B52" s="33">
        <f t="shared" si="20"/>
        <v>0.15497999999999998</v>
      </c>
      <c r="C52" s="55">
        <v>492</v>
      </c>
      <c r="D52" s="55">
        <v>0.1</v>
      </c>
      <c r="E52" s="55">
        <v>1.4999999999999999E-4</v>
      </c>
      <c r="F52" s="15">
        <f t="shared" si="21"/>
        <v>21</v>
      </c>
      <c r="G52" s="39">
        <v>16</v>
      </c>
      <c r="H52" s="39">
        <f t="shared" si="22"/>
        <v>2</v>
      </c>
      <c r="I52" s="39">
        <v>1</v>
      </c>
      <c r="J52" s="39"/>
      <c r="K52" s="39">
        <v>1</v>
      </c>
      <c r="L52" s="39"/>
      <c r="M52" s="39"/>
      <c r="N52" s="39">
        <f t="shared" si="23"/>
        <v>3</v>
      </c>
      <c r="O52" s="39"/>
      <c r="P52" s="39">
        <v>1</v>
      </c>
      <c r="Q52" s="39"/>
      <c r="R52" s="39">
        <v>2</v>
      </c>
      <c r="S52" s="39"/>
      <c r="T52" s="39"/>
      <c r="U52" s="39"/>
      <c r="V52" s="39"/>
      <c r="W52" s="39"/>
      <c r="X52" s="60"/>
      <c r="Y52" s="60"/>
      <c r="Z52" s="60"/>
      <c r="AA52" s="60"/>
      <c r="AB52" s="60"/>
      <c r="AC52" s="60"/>
      <c r="AD52" s="60"/>
    </row>
    <row r="53" spans="1:30" x14ac:dyDescent="0.25">
      <c r="A53" s="18" t="s">
        <v>41</v>
      </c>
      <c r="B53" s="33">
        <f t="shared" si="20"/>
        <v>0.16973999999999997</v>
      </c>
      <c r="C53" s="55">
        <v>492</v>
      </c>
      <c r="D53" s="55">
        <v>0.1</v>
      </c>
      <c r="E53" s="55">
        <v>1.4999999999999999E-4</v>
      </c>
      <c r="F53" s="15">
        <f t="shared" si="21"/>
        <v>23</v>
      </c>
      <c r="G53" s="39">
        <v>16</v>
      </c>
      <c r="H53" s="39">
        <f t="shared" si="22"/>
        <v>3</v>
      </c>
      <c r="I53" s="39">
        <v>1</v>
      </c>
      <c r="J53" s="39"/>
      <c r="K53" s="39">
        <v>2</v>
      </c>
      <c r="L53" s="39"/>
      <c r="M53" s="39"/>
      <c r="N53" s="39">
        <f t="shared" si="23"/>
        <v>4</v>
      </c>
      <c r="O53" s="39"/>
      <c r="P53" s="39">
        <v>1</v>
      </c>
      <c r="Q53" s="39"/>
      <c r="R53" s="39">
        <v>2</v>
      </c>
      <c r="S53" s="39"/>
      <c r="T53" s="39">
        <v>1</v>
      </c>
      <c r="U53" s="39"/>
      <c r="V53" s="39"/>
      <c r="W53" s="39"/>
      <c r="X53" s="60"/>
      <c r="Y53" s="60"/>
      <c r="Z53" s="60"/>
      <c r="AA53" s="60"/>
      <c r="AB53" s="60"/>
      <c r="AC53" s="60"/>
      <c r="AD53" s="60"/>
    </row>
    <row r="54" spans="1:30" ht="27.6" customHeight="1" x14ac:dyDescent="0.25">
      <c r="A54" s="18" t="s">
        <v>42</v>
      </c>
      <c r="B54" s="33">
        <f t="shared" si="20"/>
        <v>0.16235999999999998</v>
      </c>
      <c r="C54" s="55">
        <v>492</v>
      </c>
      <c r="D54" s="55">
        <v>0.1</v>
      </c>
      <c r="E54" s="55">
        <v>1.4999999999999999E-4</v>
      </c>
      <c r="F54" s="15">
        <f t="shared" si="21"/>
        <v>22</v>
      </c>
      <c r="G54" s="39">
        <v>16</v>
      </c>
      <c r="H54" s="39">
        <f t="shared" si="22"/>
        <v>3</v>
      </c>
      <c r="I54" s="39">
        <v>1</v>
      </c>
      <c r="J54" s="39"/>
      <c r="K54" s="39">
        <v>2</v>
      </c>
      <c r="L54" s="39"/>
      <c r="M54" s="39"/>
      <c r="N54" s="39">
        <f t="shared" si="23"/>
        <v>3</v>
      </c>
      <c r="O54" s="39"/>
      <c r="P54" s="39"/>
      <c r="Q54" s="39">
        <v>1</v>
      </c>
      <c r="R54" s="39">
        <v>2</v>
      </c>
      <c r="S54" s="39"/>
      <c r="T54" s="39"/>
      <c r="U54" s="39"/>
      <c r="V54" s="39"/>
      <c r="W54" s="39"/>
      <c r="X54" s="60"/>
      <c r="Y54" s="60"/>
      <c r="Z54" s="60"/>
      <c r="AA54" s="60"/>
      <c r="AB54" s="60"/>
      <c r="AC54" s="60"/>
      <c r="AD54" s="60"/>
    </row>
    <row r="55" spans="1:30" x14ac:dyDescent="0.25">
      <c r="A55" s="18" t="s">
        <v>43</v>
      </c>
      <c r="B55" s="33">
        <f t="shared" si="20"/>
        <v>0.21623399999999998</v>
      </c>
      <c r="C55" s="55">
        <v>492</v>
      </c>
      <c r="D55" s="55">
        <v>0.1</v>
      </c>
      <c r="E55" s="55">
        <v>1.4999999999999999E-4</v>
      </c>
      <c r="F55" s="15">
        <f t="shared" si="21"/>
        <v>29.3</v>
      </c>
      <c r="G55" s="39">
        <v>18.3</v>
      </c>
      <c r="H55" s="39">
        <f t="shared" si="22"/>
        <v>1</v>
      </c>
      <c r="I55" s="39">
        <v>1</v>
      </c>
      <c r="J55" s="39"/>
      <c r="K55" s="39"/>
      <c r="L55" s="39"/>
      <c r="M55" s="39"/>
      <c r="N55" s="39">
        <f t="shared" si="23"/>
        <v>10</v>
      </c>
      <c r="O55" s="39"/>
      <c r="P55" s="39">
        <v>1</v>
      </c>
      <c r="Q55" s="39">
        <v>2</v>
      </c>
      <c r="R55" s="39">
        <v>4</v>
      </c>
      <c r="S55" s="39">
        <v>1</v>
      </c>
      <c r="T55" s="39">
        <v>2</v>
      </c>
      <c r="U55" s="39"/>
      <c r="V55" s="39"/>
      <c r="W55" s="39"/>
      <c r="X55" s="60"/>
      <c r="Y55" s="60"/>
      <c r="Z55" s="60"/>
      <c r="AA55" s="60"/>
      <c r="AB55" s="60"/>
      <c r="AC55" s="60"/>
      <c r="AD55" s="60"/>
    </row>
    <row r="56" spans="1:30" ht="27.6" customHeight="1" x14ac:dyDescent="0.25">
      <c r="A56" s="18" t="s">
        <v>44</v>
      </c>
      <c r="B56" s="33">
        <f t="shared" si="20"/>
        <v>0.157194</v>
      </c>
      <c r="C56" s="55">
        <v>492</v>
      </c>
      <c r="D56" s="55">
        <v>0.1</v>
      </c>
      <c r="E56" s="55">
        <v>1.4999999999999999E-4</v>
      </c>
      <c r="F56" s="15">
        <f t="shared" si="21"/>
        <v>21.3</v>
      </c>
      <c r="G56" s="39">
        <v>18.3</v>
      </c>
      <c r="H56" s="39">
        <f t="shared" si="22"/>
        <v>2</v>
      </c>
      <c r="I56" s="39">
        <v>1</v>
      </c>
      <c r="J56" s="39"/>
      <c r="K56" s="39">
        <v>1</v>
      </c>
      <c r="L56" s="39"/>
      <c r="M56" s="39"/>
      <c r="N56" s="39">
        <f t="shared" si="23"/>
        <v>1</v>
      </c>
      <c r="O56" s="39"/>
      <c r="P56" s="39">
        <v>1</v>
      </c>
      <c r="Q56" s="39"/>
      <c r="R56" s="39"/>
      <c r="S56" s="39"/>
      <c r="T56" s="39"/>
      <c r="U56" s="39"/>
      <c r="V56" s="39"/>
      <c r="W56" s="39"/>
      <c r="X56" s="60"/>
      <c r="Y56" s="60"/>
      <c r="Z56" s="60"/>
      <c r="AA56" s="60"/>
      <c r="AB56" s="60"/>
      <c r="AC56" s="60"/>
      <c r="AD56" s="60"/>
    </row>
    <row r="57" spans="1:30" x14ac:dyDescent="0.25">
      <c r="A57" s="18" t="s">
        <v>45</v>
      </c>
      <c r="B57" s="33">
        <f t="shared" si="20"/>
        <v>0.17416799999999999</v>
      </c>
      <c r="C57" s="55">
        <v>492</v>
      </c>
      <c r="D57" s="55">
        <v>0.1</v>
      </c>
      <c r="E57" s="55">
        <v>1.4999999999999999E-4</v>
      </c>
      <c r="F57" s="15">
        <f t="shared" si="21"/>
        <v>23.6</v>
      </c>
      <c r="G57" s="39">
        <v>17.600000000000001</v>
      </c>
      <c r="H57" s="39">
        <f t="shared" si="22"/>
        <v>2</v>
      </c>
      <c r="I57" s="39">
        <v>1</v>
      </c>
      <c r="J57" s="39"/>
      <c r="K57" s="39">
        <v>1</v>
      </c>
      <c r="L57" s="39"/>
      <c r="M57" s="39"/>
      <c r="N57" s="39">
        <f t="shared" si="23"/>
        <v>4</v>
      </c>
      <c r="O57" s="39"/>
      <c r="P57" s="39">
        <v>1</v>
      </c>
      <c r="Q57" s="39">
        <v>1</v>
      </c>
      <c r="R57" s="39"/>
      <c r="S57" s="39"/>
      <c r="T57" s="39">
        <v>2</v>
      </c>
      <c r="U57" s="39"/>
      <c r="V57" s="39"/>
      <c r="W57" s="39"/>
      <c r="X57" s="60"/>
      <c r="Y57" s="60"/>
      <c r="Z57" s="60"/>
      <c r="AA57" s="60"/>
      <c r="AB57" s="60"/>
      <c r="AC57" s="60"/>
      <c r="AD57" s="60"/>
    </row>
    <row r="58" spans="1:30" x14ac:dyDescent="0.25">
      <c r="A58" s="18" t="s">
        <v>46</v>
      </c>
      <c r="B58" s="33">
        <f t="shared" si="20"/>
        <v>0.51955200000000001</v>
      </c>
      <c r="C58" s="55">
        <v>492</v>
      </c>
      <c r="D58" s="55">
        <v>0.1</v>
      </c>
      <c r="E58" s="55">
        <v>1.4999999999999999E-4</v>
      </c>
      <c r="F58" s="15">
        <f t="shared" si="21"/>
        <v>70.400000000000006</v>
      </c>
      <c r="G58" s="39">
        <v>39.4</v>
      </c>
      <c r="H58" s="39">
        <f t="shared" si="22"/>
        <v>13</v>
      </c>
      <c r="I58" s="39">
        <v>1</v>
      </c>
      <c r="J58" s="39"/>
      <c r="K58" s="39">
        <v>12</v>
      </c>
      <c r="L58" s="39"/>
      <c r="M58" s="39"/>
      <c r="N58" s="39">
        <f t="shared" si="23"/>
        <v>18</v>
      </c>
      <c r="O58" s="39"/>
      <c r="P58" s="39">
        <v>1</v>
      </c>
      <c r="Q58" s="39">
        <v>1</v>
      </c>
      <c r="R58" s="39">
        <v>2</v>
      </c>
      <c r="S58" s="39">
        <v>7</v>
      </c>
      <c r="T58" s="39">
        <v>7</v>
      </c>
      <c r="U58" s="39"/>
      <c r="V58" s="39"/>
      <c r="W58" s="39"/>
      <c r="X58" s="60"/>
      <c r="Y58" s="60"/>
      <c r="Z58" s="60"/>
      <c r="AA58" s="60"/>
      <c r="AB58" s="60"/>
      <c r="AC58" s="60"/>
      <c r="AD58" s="60"/>
    </row>
    <row r="59" spans="1:30" x14ac:dyDescent="0.25">
      <c r="A59" s="18" t="s">
        <v>47</v>
      </c>
      <c r="B59" s="33">
        <f t="shared" si="20"/>
        <v>0.12545999999999999</v>
      </c>
      <c r="C59" s="55">
        <v>492</v>
      </c>
      <c r="D59" s="55">
        <v>0.1</v>
      </c>
      <c r="E59" s="55">
        <v>1.4999999999999999E-4</v>
      </c>
      <c r="F59" s="15">
        <f t="shared" si="21"/>
        <v>17</v>
      </c>
      <c r="G59" s="39">
        <v>10</v>
      </c>
      <c r="H59" s="39">
        <f t="shared" si="22"/>
        <v>0</v>
      </c>
      <c r="I59" s="39"/>
      <c r="J59" s="39"/>
      <c r="K59" s="39"/>
      <c r="L59" s="39"/>
      <c r="M59" s="39"/>
      <c r="N59" s="39">
        <f t="shared" si="23"/>
        <v>7</v>
      </c>
      <c r="O59" s="39"/>
      <c r="P59" s="39">
        <v>4</v>
      </c>
      <c r="Q59" s="39"/>
      <c r="R59" s="39">
        <v>1</v>
      </c>
      <c r="S59" s="39"/>
      <c r="T59" s="39">
        <v>2</v>
      </c>
      <c r="U59" s="39"/>
      <c r="V59" s="39"/>
      <c r="W59" s="39"/>
      <c r="X59" s="60"/>
      <c r="Y59" s="60"/>
      <c r="Z59" s="60"/>
      <c r="AA59" s="60"/>
      <c r="AB59" s="60"/>
      <c r="AC59" s="60"/>
      <c r="AD59" s="60"/>
    </row>
    <row r="60" spans="1:30" x14ac:dyDescent="0.25">
      <c r="A60" s="18" t="s">
        <v>48</v>
      </c>
      <c r="B60" s="33">
        <f t="shared" si="20"/>
        <v>0.733572</v>
      </c>
      <c r="C60" s="55">
        <v>492</v>
      </c>
      <c r="D60" s="55">
        <v>0.1</v>
      </c>
      <c r="E60" s="55">
        <v>1.4999999999999999E-4</v>
      </c>
      <c r="F60" s="15">
        <f t="shared" si="21"/>
        <v>99.4</v>
      </c>
      <c r="G60" s="39">
        <v>87.4</v>
      </c>
      <c r="H60" s="39">
        <f t="shared" si="22"/>
        <v>5</v>
      </c>
      <c r="I60" s="39"/>
      <c r="J60" s="39"/>
      <c r="K60" s="39">
        <v>5</v>
      </c>
      <c r="L60" s="39"/>
      <c r="M60" s="39"/>
      <c r="N60" s="39">
        <f t="shared" si="23"/>
        <v>7</v>
      </c>
      <c r="O60" s="39"/>
      <c r="P60" s="39">
        <v>3</v>
      </c>
      <c r="Q60" s="39"/>
      <c r="R60" s="39"/>
      <c r="S60" s="39"/>
      <c r="T60" s="39">
        <v>4</v>
      </c>
      <c r="U60" s="39"/>
      <c r="V60" s="39"/>
      <c r="W60" s="39"/>
      <c r="X60" s="60"/>
      <c r="Y60" s="60"/>
      <c r="Z60" s="60"/>
      <c r="AA60" s="60"/>
      <c r="AB60" s="60"/>
      <c r="AC60" s="60"/>
      <c r="AD60" s="60"/>
    </row>
    <row r="61" spans="1:30" ht="14.4" customHeight="1" x14ac:dyDescent="0.3">
      <c r="A61" s="79" t="s">
        <v>100</v>
      </c>
      <c r="B61" s="80"/>
      <c r="C61" s="80"/>
      <c r="D61" s="80"/>
      <c r="E61" s="80"/>
      <c r="F61" s="80"/>
      <c r="G61" s="80"/>
      <c r="H61" s="80"/>
      <c r="I61" s="80"/>
      <c r="J61" s="80"/>
      <c r="K61" s="80"/>
      <c r="L61" s="80"/>
      <c r="M61" s="80"/>
      <c r="N61" s="80"/>
      <c r="O61" s="80"/>
      <c r="P61" s="80"/>
      <c r="Q61" s="80"/>
      <c r="R61" s="80"/>
      <c r="S61" s="80"/>
      <c r="T61" s="80"/>
      <c r="U61" s="80"/>
      <c r="V61" s="80"/>
      <c r="W61" s="81"/>
      <c r="X61" s="60"/>
      <c r="Y61" s="60"/>
      <c r="Z61" s="60"/>
      <c r="AA61" s="60"/>
      <c r="AB61" s="60"/>
      <c r="AC61" s="60"/>
      <c r="AD61" s="60"/>
    </row>
    <row r="62" spans="1:30" x14ac:dyDescent="0.25">
      <c r="A62" s="18" t="s">
        <v>49</v>
      </c>
      <c r="B62" s="33">
        <f t="shared" ref="B62:B74" si="24">C62*D62*E62*F62</f>
        <v>0.13652999999999998</v>
      </c>
      <c r="C62" s="55">
        <v>492</v>
      </c>
      <c r="D62" s="55">
        <v>0.1</v>
      </c>
      <c r="E62" s="55">
        <v>1.4999999999999999E-4</v>
      </c>
      <c r="F62" s="15">
        <f t="shared" ref="F62:F74" si="25">G62+H62+N62</f>
        <v>18.5</v>
      </c>
      <c r="G62" s="39">
        <v>11.5</v>
      </c>
      <c r="H62" s="39">
        <f t="shared" ref="H62:H74" si="26">SUM(I62:M62)</f>
        <v>0</v>
      </c>
      <c r="I62" s="39"/>
      <c r="J62" s="39"/>
      <c r="K62" s="39"/>
      <c r="L62" s="39"/>
      <c r="M62" s="39"/>
      <c r="N62" s="39">
        <f t="shared" ref="N62:N74" si="27">SUM(O62:W62)</f>
        <v>7</v>
      </c>
      <c r="O62" s="39"/>
      <c r="P62" s="39"/>
      <c r="Q62" s="39">
        <v>2</v>
      </c>
      <c r="R62" s="39">
        <v>4</v>
      </c>
      <c r="S62" s="39">
        <v>1</v>
      </c>
      <c r="T62" s="39"/>
      <c r="U62" s="39"/>
      <c r="V62" s="39"/>
      <c r="W62" s="39"/>
      <c r="X62" s="60"/>
      <c r="Y62" s="60"/>
      <c r="Z62" s="60"/>
      <c r="AA62" s="60"/>
      <c r="AB62" s="60"/>
      <c r="AC62" s="60"/>
      <c r="AD62" s="60"/>
    </row>
    <row r="63" spans="1:30" x14ac:dyDescent="0.25">
      <c r="A63" s="18" t="s">
        <v>50</v>
      </c>
      <c r="B63" s="33">
        <f t="shared" si="24"/>
        <v>0.10700999999999999</v>
      </c>
      <c r="C63" s="55">
        <v>492</v>
      </c>
      <c r="D63" s="55">
        <v>0.1</v>
      </c>
      <c r="E63" s="55">
        <v>1.4999999999999999E-4</v>
      </c>
      <c r="F63" s="15">
        <f t="shared" si="25"/>
        <v>14.5</v>
      </c>
      <c r="G63" s="39">
        <v>8.5</v>
      </c>
      <c r="H63" s="39">
        <f t="shared" si="26"/>
        <v>1</v>
      </c>
      <c r="I63" s="39">
        <v>1</v>
      </c>
      <c r="J63" s="39"/>
      <c r="K63" s="39"/>
      <c r="L63" s="39"/>
      <c r="M63" s="39"/>
      <c r="N63" s="39">
        <f t="shared" si="27"/>
        <v>5</v>
      </c>
      <c r="O63" s="39"/>
      <c r="P63" s="39">
        <v>1</v>
      </c>
      <c r="Q63" s="39">
        <v>1</v>
      </c>
      <c r="R63" s="39"/>
      <c r="S63" s="39">
        <v>1</v>
      </c>
      <c r="T63" s="39">
        <v>2</v>
      </c>
      <c r="U63" s="39"/>
      <c r="V63" s="39"/>
      <c r="W63" s="39"/>
      <c r="X63" s="60"/>
      <c r="Y63" s="60"/>
      <c r="Z63" s="60"/>
      <c r="AA63" s="60"/>
      <c r="AB63" s="60"/>
      <c r="AC63" s="60"/>
      <c r="AD63" s="60"/>
    </row>
    <row r="64" spans="1:30" x14ac:dyDescent="0.25">
      <c r="A64" s="18" t="s">
        <v>51</v>
      </c>
      <c r="B64" s="33">
        <f t="shared" si="24"/>
        <v>8.3393999999999996E-2</v>
      </c>
      <c r="C64" s="55">
        <v>492</v>
      </c>
      <c r="D64" s="55">
        <v>0.1</v>
      </c>
      <c r="E64" s="55">
        <v>1.4999999999999999E-4</v>
      </c>
      <c r="F64" s="15">
        <f t="shared" si="25"/>
        <v>11.3</v>
      </c>
      <c r="G64" s="39">
        <v>8.3000000000000007</v>
      </c>
      <c r="H64" s="39">
        <f t="shared" si="26"/>
        <v>0</v>
      </c>
      <c r="I64" s="39"/>
      <c r="J64" s="39"/>
      <c r="K64" s="39"/>
      <c r="L64" s="39"/>
      <c r="M64" s="39"/>
      <c r="N64" s="39">
        <f t="shared" si="27"/>
        <v>3</v>
      </c>
      <c r="O64" s="39"/>
      <c r="P64" s="39">
        <v>1</v>
      </c>
      <c r="Q64" s="39"/>
      <c r="R64" s="39">
        <v>2</v>
      </c>
      <c r="S64" s="39"/>
      <c r="T64" s="39"/>
      <c r="U64" s="39"/>
      <c r="V64" s="39"/>
      <c r="W64" s="39"/>
      <c r="X64" s="60"/>
      <c r="Y64" s="60"/>
      <c r="Z64" s="60"/>
      <c r="AA64" s="60"/>
      <c r="AB64" s="60"/>
      <c r="AC64" s="60"/>
      <c r="AD64" s="60"/>
    </row>
    <row r="65" spans="1:30" x14ac:dyDescent="0.25">
      <c r="A65" s="18" t="s">
        <v>52</v>
      </c>
      <c r="B65" s="33">
        <f t="shared" si="24"/>
        <v>9.5939999999999998E-2</v>
      </c>
      <c r="C65" s="55">
        <v>492</v>
      </c>
      <c r="D65" s="55">
        <v>0.1</v>
      </c>
      <c r="E65" s="55">
        <v>1.4999999999999999E-4</v>
      </c>
      <c r="F65" s="15">
        <f t="shared" si="25"/>
        <v>13</v>
      </c>
      <c r="G65" s="39">
        <v>7</v>
      </c>
      <c r="H65" s="39">
        <f t="shared" si="26"/>
        <v>1</v>
      </c>
      <c r="I65" s="39">
        <v>1</v>
      </c>
      <c r="J65" s="39"/>
      <c r="K65" s="39"/>
      <c r="L65" s="39"/>
      <c r="M65" s="39"/>
      <c r="N65" s="39">
        <f t="shared" si="27"/>
        <v>5</v>
      </c>
      <c r="O65" s="39"/>
      <c r="P65" s="39"/>
      <c r="Q65" s="39"/>
      <c r="R65" s="39"/>
      <c r="S65" s="39">
        <v>3</v>
      </c>
      <c r="T65" s="39">
        <v>2</v>
      </c>
      <c r="U65" s="39"/>
      <c r="V65" s="39"/>
      <c r="W65" s="39"/>
      <c r="X65" s="60"/>
      <c r="Y65" s="60"/>
      <c r="Z65" s="60"/>
      <c r="AA65" s="60"/>
      <c r="AB65" s="60"/>
      <c r="AC65" s="60"/>
      <c r="AD65" s="60"/>
    </row>
    <row r="66" spans="1:30" x14ac:dyDescent="0.25">
      <c r="A66" s="18" t="s">
        <v>53</v>
      </c>
      <c r="B66" s="33">
        <f t="shared" si="24"/>
        <v>7.6013999999999998E-2</v>
      </c>
      <c r="C66" s="55">
        <v>492</v>
      </c>
      <c r="D66" s="55">
        <v>0.1</v>
      </c>
      <c r="E66" s="55">
        <v>1.4999999999999999E-4</v>
      </c>
      <c r="F66" s="15">
        <f t="shared" si="25"/>
        <v>10.3</v>
      </c>
      <c r="G66" s="39">
        <v>6.3</v>
      </c>
      <c r="H66" s="39">
        <f t="shared" si="26"/>
        <v>1</v>
      </c>
      <c r="I66" s="39">
        <v>1</v>
      </c>
      <c r="J66" s="39"/>
      <c r="K66" s="39"/>
      <c r="L66" s="39"/>
      <c r="M66" s="39"/>
      <c r="N66" s="39">
        <f t="shared" si="27"/>
        <v>3</v>
      </c>
      <c r="O66" s="39"/>
      <c r="P66" s="39">
        <v>1</v>
      </c>
      <c r="Q66" s="39"/>
      <c r="R66" s="39">
        <v>2</v>
      </c>
      <c r="S66" s="39"/>
      <c r="T66" s="39"/>
      <c r="U66" s="39"/>
      <c r="V66" s="39"/>
      <c r="W66" s="39"/>
      <c r="X66" s="60"/>
      <c r="Y66" s="60"/>
      <c r="Z66" s="60"/>
      <c r="AA66" s="60"/>
      <c r="AB66" s="60"/>
      <c r="AC66" s="60"/>
      <c r="AD66" s="60"/>
    </row>
    <row r="67" spans="1:30" x14ac:dyDescent="0.25">
      <c r="A67" s="18" t="s">
        <v>12</v>
      </c>
      <c r="B67" s="33">
        <f t="shared" si="24"/>
        <v>0.14390999999999998</v>
      </c>
      <c r="C67" s="55">
        <v>492</v>
      </c>
      <c r="D67" s="55">
        <v>0.1</v>
      </c>
      <c r="E67" s="55">
        <v>1.4999999999999999E-4</v>
      </c>
      <c r="F67" s="15">
        <f t="shared" si="25"/>
        <v>19.5</v>
      </c>
      <c r="G67" s="39">
        <v>15.5</v>
      </c>
      <c r="H67" s="39">
        <f t="shared" si="26"/>
        <v>2</v>
      </c>
      <c r="I67" s="39"/>
      <c r="J67" s="39"/>
      <c r="K67" s="39">
        <v>2</v>
      </c>
      <c r="L67" s="39"/>
      <c r="M67" s="39"/>
      <c r="N67" s="39">
        <f t="shared" si="27"/>
        <v>2</v>
      </c>
      <c r="O67" s="39"/>
      <c r="P67" s="39"/>
      <c r="Q67" s="39"/>
      <c r="R67" s="39">
        <v>2</v>
      </c>
      <c r="S67" s="39"/>
      <c r="T67" s="39"/>
      <c r="U67" s="39"/>
      <c r="V67" s="39"/>
      <c r="W67" s="39"/>
      <c r="X67" s="60"/>
      <c r="Y67" s="60"/>
      <c r="Z67" s="60"/>
      <c r="AA67" s="60"/>
      <c r="AB67" s="60"/>
      <c r="AC67" s="60"/>
      <c r="AD67" s="60"/>
    </row>
    <row r="68" spans="1:30" x14ac:dyDescent="0.25">
      <c r="A68" s="18" t="s">
        <v>54</v>
      </c>
      <c r="B68" s="33">
        <f t="shared" si="24"/>
        <v>0.14759999999999998</v>
      </c>
      <c r="C68" s="55">
        <v>492</v>
      </c>
      <c r="D68" s="55">
        <v>0.1</v>
      </c>
      <c r="E68" s="55">
        <v>1.4999999999999999E-4</v>
      </c>
      <c r="F68" s="15">
        <f t="shared" si="25"/>
        <v>20</v>
      </c>
      <c r="G68" s="39">
        <v>11</v>
      </c>
      <c r="H68" s="39">
        <f t="shared" si="26"/>
        <v>1</v>
      </c>
      <c r="I68" s="39">
        <v>1</v>
      </c>
      <c r="J68" s="39"/>
      <c r="K68" s="39"/>
      <c r="L68" s="39"/>
      <c r="M68" s="39"/>
      <c r="N68" s="39">
        <f t="shared" si="27"/>
        <v>8</v>
      </c>
      <c r="O68" s="39"/>
      <c r="P68" s="39">
        <v>5</v>
      </c>
      <c r="Q68" s="39"/>
      <c r="R68" s="39"/>
      <c r="S68" s="39"/>
      <c r="T68" s="39">
        <v>3</v>
      </c>
      <c r="U68" s="39"/>
      <c r="V68" s="39"/>
      <c r="W68" s="39"/>
      <c r="X68" s="60"/>
      <c r="Y68" s="60"/>
      <c r="Z68" s="60"/>
      <c r="AA68" s="60"/>
      <c r="AB68" s="60"/>
      <c r="AC68" s="60"/>
      <c r="AD68" s="60"/>
    </row>
    <row r="69" spans="1:30" x14ac:dyDescent="0.25">
      <c r="A69" s="18" t="s">
        <v>55</v>
      </c>
      <c r="B69" s="33">
        <f t="shared" si="24"/>
        <v>0.13062599999999999</v>
      </c>
      <c r="C69" s="55">
        <v>492</v>
      </c>
      <c r="D69" s="55">
        <v>0.1</v>
      </c>
      <c r="E69" s="55">
        <v>1.4999999999999999E-4</v>
      </c>
      <c r="F69" s="15">
        <f t="shared" si="25"/>
        <v>17.7</v>
      </c>
      <c r="G69" s="39">
        <v>8.6999999999999993</v>
      </c>
      <c r="H69" s="39">
        <f t="shared" si="26"/>
        <v>1</v>
      </c>
      <c r="I69" s="39">
        <v>1</v>
      </c>
      <c r="J69" s="39"/>
      <c r="K69" s="39"/>
      <c r="L69" s="39"/>
      <c r="M69" s="39"/>
      <c r="N69" s="39">
        <f t="shared" si="27"/>
        <v>8</v>
      </c>
      <c r="O69" s="39"/>
      <c r="P69" s="39"/>
      <c r="Q69" s="39">
        <v>1</v>
      </c>
      <c r="R69" s="39"/>
      <c r="S69" s="39">
        <v>1</v>
      </c>
      <c r="T69" s="39">
        <v>6</v>
      </c>
      <c r="U69" s="39"/>
      <c r="V69" s="39"/>
      <c r="W69" s="39"/>
      <c r="X69" s="60"/>
      <c r="Y69" s="60"/>
      <c r="Z69" s="60"/>
      <c r="AA69" s="60"/>
      <c r="AB69" s="60"/>
      <c r="AC69" s="60"/>
      <c r="AD69" s="60"/>
    </row>
    <row r="70" spans="1:30" x14ac:dyDescent="0.25">
      <c r="A70" s="18" t="s">
        <v>56</v>
      </c>
      <c r="B70" s="33">
        <f t="shared" si="24"/>
        <v>9.5201999999999995E-2</v>
      </c>
      <c r="C70" s="55">
        <v>492</v>
      </c>
      <c r="D70" s="55">
        <v>0.1</v>
      </c>
      <c r="E70" s="55">
        <v>1.4999999999999999E-4</v>
      </c>
      <c r="F70" s="15">
        <f t="shared" si="25"/>
        <v>12.9</v>
      </c>
      <c r="G70" s="39">
        <v>7.9</v>
      </c>
      <c r="H70" s="39">
        <f t="shared" si="26"/>
        <v>1</v>
      </c>
      <c r="I70" s="39">
        <v>1</v>
      </c>
      <c r="J70" s="39"/>
      <c r="K70" s="39"/>
      <c r="L70" s="39"/>
      <c r="M70" s="39"/>
      <c r="N70" s="39">
        <f t="shared" si="27"/>
        <v>4</v>
      </c>
      <c r="O70" s="39"/>
      <c r="P70" s="39"/>
      <c r="Q70" s="39">
        <v>3</v>
      </c>
      <c r="R70" s="39"/>
      <c r="S70" s="39">
        <v>1</v>
      </c>
      <c r="T70" s="39"/>
      <c r="U70" s="39"/>
      <c r="V70" s="39"/>
      <c r="W70" s="39"/>
      <c r="X70" s="60"/>
      <c r="Y70" s="60"/>
      <c r="Z70" s="60"/>
      <c r="AA70" s="60"/>
      <c r="AB70" s="60"/>
      <c r="AC70" s="60"/>
      <c r="AD70" s="60"/>
    </row>
    <row r="71" spans="1:30" x14ac:dyDescent="0.25">
      <c r="A71" s="18" t="s">
        <v>51</v>
      </c>
      <c r="B71" s="33">
        <f t="shared" si="24"/>
        <v>9.0773999999999994E-2</v>
      </c>
      <c r="C71" s="55">
        <v>492</v>
      </c>
      <c r="D71" s="55">
        <v>0.1</v>
      </c>
      <c r="E71" s="55">
        <v>1.4999999999999999E-4</v>
      </c>
      <c r="F71" s="15">
        <f t="shared" si="25"/>
        <v>12.3</v>
      </c>
      <c r="G71" s="39">
        <v>8.3000000000000007</v>
      </c>
      <c r="H71" s="39">
        <f t="shared" si="26"/>
        <v>0</v>
      </c>
      <c r="I71" s="39"/>
      <c r="J71" s="39"/>
      <c r="K71" s="39"/>
      <c r="L71" s="39"/>
      <c r="M71" s="39"/>
      <c r="N71" s="39">
        <f t="shared" si="27"/>
        <v>4</v>
      </c>
      <c r="O71" s="39"/>
      <c r="P71" s="39"/>
      <c r="Q71" s="39"/>
      <c r="R71" s="39">
        <v>4</v>
      </c>
      <c r="S71" s="39"/>
      <c r="T71" s="39"/>
      <c r="U71" s="39"/>
      <c r="V71" s="39"/>
      <c r="W71" s="39"/>
      <c r="X71" s="60"/>
      <c r="Y71" s="60"/>
      <c r="Z71" s="60"/>
      <c r="AA71" s="60"/>
      <c r="AB71" s="60"/>
      <c r="AC71" s="60"/>
      <c r="AD71" s="60"/>
    </row>
    <row r="72" spans="1:30" x14ac:dyDescent="0.25">
      <c r="A72" s="18" t="s">
        <v>18</v>
      </c>
      <c r="B72" s="33">
        <f t="shared" si="24"/>
        <v>3.3947999999999992E-2</v>
      </c>
      <c r="C72" s="55">
        <v>492</v>
      </c>
      <c r="D72" s="55">
        <v>0.1</v>
      </c>
      <c r="E72" s="55">
        <v>1.4999999999999999E-4</v>
      </c>
      <c r="F72" s="15">
        <f t="shared" si="25"/>
        <v>4.5999999999999996</v>
      </c>
      <c r="G72" s="39">
        <v>2.6</v>
      </c>
      <c r="H72" s="39">
        <f t="shared" si="26"/>
        <v>2</v>
      </c>
      <c r="I72" s="39">
        <v>1</v>
      </c>
      <c r="J72" s="39">
        <v>1</v>
      </c>
      <c r="K72" s="39"/>
      <c r="L72" s="39"/>
      <c r="M72" s="39"/>
      <c r="N72" s="39">
        <f t="shared" si="27"/>
        <v>0</v>
      </c>
      <c r="O72" s="39"/>
      <c r="P72" s="39"/>
      <c r="Q72" s="39"/>
      <c r="R72" s="39"/>
      <c r="S72" s="39"/>
      <c r="T72" s="39"/>
      <c r="U72" s="39"/>
      <c r="V72" s="39"/>
      <c r="W72" s="39"/>
      <c r="X72" s="60"/>
      <c r="Y72" s="60"/>
      <c r="Z72" s="60"/>
      <c r="AA72" s="60"/>
      <c r="AB72" s="60"/>
      <c r="AC72" s="60"/>
      <c r="AD72" s="60"/>
    </row>
    <row r="73" spans="1:30" x14ac:dyDescent="0.25">
      <c r="A73" s="18" t="s">
        <v>12</v>
      </c>
      <c r="B73" s="33">
        <f t="shared" si="24"/>
        <v>8.2655999999999993E-2</v>
      </c>
      <c r="C73" s="55">
        <v>492</v>
      </c>
      <c r="D73" s="55">
        <v>0.1</v>
      </c>
      <c r="E73" s="55">
        <v>1.4999999999999999E-4</v>
      </c>
      <c r="F73" s="15">
        <f t="shared" si="25"/>
        <v>11.2</v>
      </c>
      <c r="G73" s="39">
        <v>11.2</v>
      </c>
      <c r="H73" s="39">
        <f t="shared" si="26"/>
        <v>0</v>
      </c>
      <c r="I73" s="39"/>
      <c r="J73" s="39"/>
      <c r="K73" s="39"/>
      <c r="L73" s="39"/>
      <c r="M73" s="39"/>
      <c r="N73" s="39">
        <f t="shared" si="27"/>
        <v>0</v>
      </c>
      <c r="O73" s="39"/>
      <c r="P73" s="39"/>
      <c r="Q73" s="39"/>
      <c r="R73" s="39"/>
      <c r="S73" s="39"/>
      <c r="T73" s="39"/>
      <c r="U73" s="39"/>
      <c r="V73" s="39"/>
      <c r="W73" s="39"/>
      <c r="X73" s="60"/>
      <c r="Y73" s="60"/>
      <c r="Z73" s="60"/>
      <c r="AA73" s="60"/>
      <c r="AB73" s="60"/>
      <c r="AC73" s="60"/>
      <c r="AD73" s="60"/>
    </row>
    <row r="74" spans="1:30" x14ac:dyDescent="0.25">
      <c r="A74" s="18" t="s">
        <v>57</v>
      </c>
      <c r="B74" s="33">
        <f t="shared" si="24"/>
        <v>7.6013999999999998E-2</v>
      </c>
      <c r="C74" s="55">
        <v>492</v>
      </c>
      <c r="D74" s="55">
        <v>0.1</v>
      </c>
      <c r="E74" s="55">
        <v>1.4999999999999999E-4</v>
      </c>
      <c r="F74" s="15">
        <f t="shared" si="25"/>
        <v>10.3</v>
      </c>
      <c r="G74" s="39">
        <v>8.3000000000000007</v>
      </c>
      <c r="H74" s="39">
        <f t="shared" si="26"/>
        <v>2</v>
      </c>
      <c r="I74" s="39"/>
      <c r="J74" s="39"/>
      <c r="K74" s="39">
        <v>2</v>
      </c>
      <c r="L74" s="39"/>
      <c r="M74" s="39"/>
      <c r="N74" s="39">
        <f t="shared" si="27"/>
        <v>0</v>
      </c>
      <c r="O74" s="39"/>
      <c r="P74" s="39"/>
      <c r="Q74" s="39"/>
      <c r="R74" s="39"/>
      <c r="S74" s="39"/>
      <c r="T74" s="39"/>
      <c r="U74" s="39"/>
      <c r="V74" s="39"/>
      <c r="W74" s="39"/>
      <c r="X74" s="60"/>
      <c r="Y74" s="60"/>
      <c r="Z74" s="60"/>
      <c r="AA74" s="60"/>
      <c r="AB74" s="60"/>
      <c r="AC74" s="60"/>
      <c r="AD74" s="60"/>
    </row>
    <row r="75" spans="1:30" x14ac:dyDescent="0.25">
      <c r="A75" s="73"/>
      <c r="B75" s="14"/>
      <c r="F75" s="19"/>
      <c r="X75" s="60"/>
      <c r="Y75" s="60"/>
      <c r="Z75" s="60"/>
      <c r="AA75" s="60"/>
      <c r="AB75" s="60"/>
      <c r="AC75" s="60"/>
      <c r="AD75" s="60"/>
    </row>
    <row r="76" spans="1:30" s="1" customFormat="1" x14ac:dyDescent="0.25">
      <c r="A76" s="20" t="s">
        <v>58</v>
      </c>
      <c r="B76" s="34">
        <f>SUM(B9:B14,B24:B31,B16:B22,B33:B40,B42:B47,B49:B60,B62:B74)</f>
        <v>11.745270000000005</v>
      </c>
      <c r="C76" s="55">
        <v>492</v>
      </c>
      <c r="D76" s="55">
        <v>0.1</v>
      </c>
      <c r="E76" s="55">
        <v>1.4999999999999999E-4</v>
      </c>
      <c r="F76" s="15">
        <f t="shared" ref="F76:W76" si="28">SUM(F9:F14,F16:F22,F24:F31,F33:F40,F42:F47,F49:F56,F57:F60,F62:F74)</f>
        <v>1591.4999999999998</v>
      </c>
      <c r="G76" s="15">
        <f t="shared" si="28"/>
        <v>1078.4999999999998</v>
      </c>
      <c r="H76" s="15">
        <f t="shared" si="28"/>
        <v>114</v>
      </c>
      <c r="I76" s="15">
        <f t="shared" si="28"/>
        <v>43</v>
      </c>
      <c r="J76" s="15">
        <f t="shared" si="28"/>
        <v>3</v>
      </c>
      <c r="K76" s="15">
        <f t="shared" si="28"/>
        <v>64</v>
      </c>
      <c r="L76" s="15">
        <f t="shared" si="28"/>
        <v>1</v>
      </c>
      <c r="M76" s="15">
        <f t="shared" si="28"/>
        <v>3</v>
      </c>
      <c r="N76" s="15">
        <f t="shared" si="28"/>
        <v>399</v>
      </c>
      <c r="O76" s="15">
        <f t="shared" si="28"/>
        <v>0</v>
      </c>
      <c r="P76" s="15">
        <f t="shared" si="28"/>
        <v>105</v>
      </c>
      <c r="Q76" s="15">
        <f t="shared" si="28"/>
        <v>25</v>
      </c>
      <c r="R76" s="15">
        <f t="shared" si="28"/>
        <v>123</v>
      </c>
      <c r="S76" s="15">
        <f t="shared" si="28"/>
        <v>35</v>
      </c>
      <c r="T76" s="15">
        <f t="shared" si="28"/>
        <v>70</v>
      </c>
      <c r="U76" s="15">
        <f t="shared" si="28"/>
        <v>4</v>
      </c>
      <c r="V76" s="15">
        <f t="shared" si="28"/>
        <v>34</v>
      </c>
      <c r="W76" s="15">
        <f t="shared" si="28"/>
        <v>3</v>
      </c>
      <c r="X76" s="22"/>
      <c r="Y76" s="22"/>
      <c r="Z76" s="22"/>
      <c r="AA76" s="22"/>
      <c r="AB76" s="22"/>
      <c r="AC76" s="22"/>
      <c r="AD76" s="22"/>
    </row>
    <row r="77" spans="1:30" x14ac:dyDescent="0.25">
      <c r="X77" s="60"/>
      <c r="Y77" s="60"/>
      <c r="Z77" s="60"/>
      <c r="AA77" s="60"/>
      <c r="AB77" s="60"/>
      <c r="AC77" s="60"/>
      <c r="AD77" s="60"/>
    </row>
    <row r="78" spans="1:30" ht="32.4" customHeight="1" x14ac:dyDescent="0.25">
      <c r="A78" s="82" t="s">
        <v>101</v>
      </c>
      <c r="B78" s="83"/>
      <c r="C78" s="84"/>
      <c r="D78" s="84"/>
      <c r="E78" s="84"/>
      <c r="F78" s="84"/>
      <c r="G78" s="85"/>
      <c r="H78" s="85"/>
      <c r="I78" s="85"/>
      <c r="J78" s="85"/>
      <c r="K78" s="85"/>
      <c r="L78" s="85"/>
      <c r="M78" s="85"/>
      <c r="N78" s="85"/>
      <c r="O78" s="85"/>
      <c r="P78" s="85"/>
      <c r="Q78" s="85"/>
      <c r="R78" s="85"/>
      <c r="S78" s="85"/>
      <c r="T78" s="85"/>
      <c r="U78" s="85"/>
      <c r="V78" s="85"/>
      <c r="W78" s="85"/>
      <c r="X78" s="60"/>
      <c r="Y78" s="60"/>
      <c r="Z78" s="60"/>
      <c r="AA78" s="60"/>
      <c r="AB78" s="60"/>
      <c r="AC78" s="60"/>
      <c r="AD78" s="60"/>
    </row>
    <row r="79" spans="1:30" ht="13.8" customHeight="1" x14ac:dyDescent="0.25">
      <c r="A79" s="86" t="s">
        <v>102</v>
      </c>
      <c r="B79" s="87"/>
      <c r="C79" s="87"/>
      <c r="D79" s="87"/>
      <c r="E79" s="87"/>
      <c r="F79" s="87"/>
      <c r="G79" s="87"/>
      <c r="H79" s="87"/>
      <c r="I79" s="87"/>
      <c r="J79" s="87"/>
      <c r="K79" s="87"/>
      <c r="L79" s="87"/>
      <c r="M79" s="87"/>
      <c r="N79" s="87"/>
      <c r="O79" s="87"/>
      <c r="P79" s="87"/>
      <c r="Q79" s="67"/>
      <c r="R79" s="67"/>
      <c r="S79" s="67"/>
      <c r="T79" s="67"/>
      <c r="U79" s="67"/>
      <c r="V79" s="67"/>
      <c r="W79" s="68"/>
    </row>
    <row r="80" spans="1:30" x14ac:dyDescent="0.25">
      <c r="A80" s="84"/>
      <c r="B80" s="83"/>
      <c r="C80" s="84"/>
      <c r="D80" s="84"/>
      <c r="E80" s="84"/>
      <c r="F80" s="84"/>
      <c r="G80" s="85"/>
      <c r="H80" s="85"/>
      <c r="I80" s="85"/>
      <c r="J80" s="85"/>
      <c r="K80" s="85"/>
      <c r="L80" s="85"/>
      <c r="M80" s="85"/>
      <c r="N80" s="85"/>
      <c r="O80" s="85"/>
      <c r="P80" s="85"/>
      <c r="Q80" s="72"/>
      <c r="R80" s="72"/>
      <c r="S80" s="72"/>
      <c r="T80" s="72"/>
      <c r="U80" s="72"/>
      <c r="V80" s="72"/>
      <c r="W80" s="69"/>
    </row>
    <row r="81" spans="1:23" x14ac:dyDescent="0.25">
      <c r="A81" s="84"/>
      <c r="B81" s="83"/>
      <c r="C81" s="84"/>
      <c r="D81" s="84"/>
      <c r="E81" s="84"/>
      <c r="F81" s="84"/>
      <c r="G81" s="85"/>
      <c r="H81" s="85"/>
      <c r="I81" s="85"/>
      <c r="J81" s="85"/>
      <c r="K81" s="85"/>
      <c r="L81" s="85"/>
      <c r="M81" s="85"/>
      <c r="N81" s="85"/>
      <c r="O81" s="85"/>
      <c r="P81" s="85"/>
      <c r="Q81" s="72"/>
      <c r="R81" s="72"/>
      <c r="S81" s="72"/>
      <c r="T81" s="72"/>
      <c r="U81" s="72"/>
      <c r="V81" s="72"/>
      <c r="W81" s="69"/>
    </row>
    <row r="82" spans="1:23" x14ac:dyDescent="0.25">
      <c r="A82" s="84"/>
      <c r="B82" s="83"/>
      <c r="C82" s="84"/>
      <c r="D82" s="84"/>
      <c r="E82" s="84"/>
      <c r="F82" s="84"/>
      <c r="G82" s="85"/>
      <c r="H82" s="85"/>
      <c r="I82" s="85"/>
      <c r="J82" s="85"/>
      <c r="K82" s="85"/>
      <c r="L82" s="85"/>
      <c r="M82" s="85"/>
      <c r="N82" s="85"/>
      <c r="O82" s="85"/>
      <c r="P82" s="85"/>
      <c r="Q82" s="72"/>
      <c r="R82" s="72"/>
      <c r="S82" s="72"/>
      <c r="T82" s="72"/>
      <c r="U82" s="72"/>
      <c r="V82" s="72"/>
      <c r="W82" s="69"/>
    </row>
    <row r="83" spans="1:23" x14ac:dyDescent="0.25">
      <c r="A83" s="84"/>
      <c r="B83" s="83"/>
      <c r="C83" s="84"/>
      <c r="D83" s="84"/>
      <c r="E83" s="84"/>
      <c r="F83" s="84"/>
      <c r="G83" s="85"/>
      <c r="H83" s="85"/>
      <c r="I83" s="85"/>
      <c r="J83" s="85"/>
      <c r="K83" s="85"/>
      <c r="L83" s="85"/>
      <c r="M83" s="85"/>
      <c r="N83" s="85"/>
      <c r="O83" s="85"/>
      <c r="P83" s="85"/>
      <c r="Q83" s="72"/>
      <c r="R83" s="72"/>
      <c r="S83" s="72"/>
      <c r="T83" s="72"/>
      <c r="U83" s="72"/>
      <c r="V83" s="72"/>
      <c r="W83" s="69"/>
    </row>
    <row r="84" spans="1:23" x14ac:dyDescent="0.25">
      <c r="A84" s="84"/>
      <c r="B84" s="83"/>
      <c r="C84" s="84"/>
      <c r="D84" s="84"/>
      <c r="E84" s="84"/>
      <c r="F84" s="84"/>
      <c r="G84" s="85"/>
      <c r="H84" s="85"/>
      <c r="I84" s="85"/>
      <c r="J84" s="85"/>
      <c r="K84" s="85"/>
      <c r="L84" s="85"/>
      <c r="M84" s="85"/>
      <c r="N84" s="85"/>
      <c r="O84" s="85"/>
      <c r="P84" s="85"/>
      <c r="Q84" s="72"/>
      <c r="R84" s="72"/>
      <c r="S84" s="72"/>
      <c r="T84" s="72"/>
      <c r="U84" s="72"/>
      <c r="V84" s="72"/>
      <c r="W84" s="69"/>
    </row>
    <row r="85" spans="1:23" x14ac:dyDescent="0.25">
      <c r="A85" s="84"/>
      <c r="B85" s="83"/>
      <c r="C85" s="84"/>
      <c r="D85" s="84"/>
      <c r="E85" s="84"/>
      <c r="F85" s="84"/>
      <c r="G85" s="85"/>
      <c r="H85" s="85"/>
      <c r="I85" s="85"/>
      <c r="J85" s="85"/>
      <c r="K85" s="85"/>
      <c r="L85" s="85"/>
      <c r="M85" s="85"/>
      <c r="N85" s="85"/>
      <c r="O85" s="85"/>
      <c r="P85" s="85"/>
      <c r="Q85" s="72"/>
      <c r="R85" s="72"/>
      <c r="S85" s="72"/>
      <c r="T85" s="72"/>
      <c r="U85" s="72"/>
      <c r="V85" s="72"/>
      <c r="W85" s="69"/>
    </row>
    <row r="86" spans="1:23" x14ac:dyDescent="0.25">
      <c r="A86" s="84"/>
      <c r="B86" s="83"/>
      <c r="C86" s="84"/>
      <c r="D86" s="84"/>
      <c r="E86" s="84"/>
      <c r="F86" s="84"/>
      <c r="G86" s="85"/>
      <c r="H86" s="85"/>
      <c r="I86" s="85"/>
      <c r="J86" s="85"/>
      <c r="K86" s="85"/>
      <c r="L86" s="85"/>
      <c r="M86" s="85"/>
      <c r="N86" s="85"/>
      <c r="O86" s="85"/>
      <c r="P86" s="85"/>
      <c r="Q86" s="72"/>
      <c r="R86" s="72"/>
      <c r="S86" s="72"/>
      <c r="T86" s="72"/>
      <c r="U86" s="72"/>
      <c r="V86" s="72"/>
      <c r="W86" s="69"/>
    </row>
    <row r="87" spans="1:23" x14ac:dyDescent="0.25">
      <c r="A87" s="84"/>
      <c r="B87" s="83"/>
      <c r="C87" s="84"/>
      <c r="D87" s="84"/>
      <c r="E87" s="84"/>
      <c r="F87" s="84"/>
      <c r="G87" s="85"/>
      <c r="H87" s="85"/>
      <c r="I87" s="85"/>
      <c r="J87" s="85"/>
      <c r="K87" s="85"/>
      <c r="L87" s="85"/>
      <c r="M87" s="85"/>
      <c r="N87" s="85"/>
      <c r="O87" s="85"/>
      <c r="P87" s="85"/>
      <c r="Q87" s="72"/>
      <c r="R87" s="72"/>
      <c r="S87" s="72"/>
      <c r="T87" s="72"/>
      <c r="U87" s="72"/>
      <c r="V87" s="72"/>
      <c r="W87" s="69"/>
    </row>
    <row r="88" spans="1:23" x14ac:dyDescent="0.25">
      <c r="A88" s="84"/>
      <c r="B88" s="83"/>
      <c r="C88" s="84"/>
      <c r="D88" s="84"/>
      <c r="E88" s="84"/>
      <c r="F88" s="84"/>
      <c r="G88" s="85"/>
      <c r="H88" s="85"/>
      <c r="I88" s="85"/>
      <c r="J88" s="85"/>
      <c r="K88" s="85"/>
      <c r="L88" s="85"/>
      <c r="M88" s="85"/>
      <c r="N88" s="85"/>
      <c r="O88" s="85"/>
      <c r="P88" s="85"/>
      <c r="Q88" s="72"/>
      <c r="R88" s="72"/>
      <c r="S88" s="72"/>
      <c r="T88" s="72"/>
      <c r="U88" s="72"/>
      <c r="V88" s="72"/>
      <c r="W88" s="69"/>
    </row>
    <row r="89" spans="1:23" ht="3.6" customHeight="1" x14ac:dyDescent="0.25">
      <c r="A89" s="84"/>
      <c r="B89" s="83"/>
      <c r="C89" s="84"/>
      <c r="D89" s="84"/>
      <c r="E89" s="84"/>
      <c r="F89" s="84"/>
      <c r="G89" s="85"/>
      <c r="H89" s="85"/>
      <c r="I89" s="85"/>
      <c r="J89" s="85"/>
      <c r="K89" s="85"/>
      <c r="L89" s="85"/>
      <c r="M89" s="85"/>
      <c r="N89" s="85"/>
      <c r="O89" s="85"/>
      <c r="P89" s="85"/>
      <c r="Q89" s="72"/>
      <c r="R89" s="72"/>
      <c r="S89" s="72"/>
      <c r="T89" s="72"/>
      <c r="U89" s="72"/>
      <c r="V89" s="72"/>
      <c r="W89" s="69"/>
    </row>
    <row r="90" spans="1:23" ht="9.6" hidden="1" customHeight="1" x14ac:dyDescent="0.25">
      <c r="A90" s="84"/>
      <c r="B90" s="83"/>
      <c r="C90" s="84"/>
      <c r="D90" s="84"/>
      <c r="E90" s="84"/>
      <c r="F90" s="84"/>
      <c r="G90" s="85"/>
      <c r="H90" s="85"/>
      <c r="I90" s="85"/>
      <c r="J90" s="85"/>
      <c r="K90" s="85"/>
      <c r="L90" s="85"/>
      <c r="M90" s="85"/>
      <c r="N90" s="85"/>
      <c r="O90" s="85"/>
      <c r="P90" s="85"/>
      <c r="Q90" s="72"/>
      <c r="R90" s="72"/>
      <c r="S90" s="72"/>
      <c r="T90" s="72"/>
      <c r="U90" s="72"/>
      <c r="V90" s="72"/>
      <c r="W90" s="69"/>
    </row>
    <row r="91" spans="1:23" ht="13.8" hidden="1" customHeight="1" x14ac:dyDescent="0.25">
      <c r="A91" s="84"/>
      <c r="B91" s="83"/>
      <c r="C91" s="84"/>
      <c r="D91" s="84"/>
      <c r="E91" s="84"/>
      <c r="F91" s="84"/>
      <c r="G91" s="85"/>
      <c r="H91" s="85"/>
      <c r="I91" s="85"/>
      <c r="J91" s="85"/>
      <c r="K91" s="85"/>
      <c r="L91" s="85"/>
      <c r="M91" s="85"/>
      <c r="N91" s="85"/>
      <c r="O91" s="85"/>
      <c r="P91" s="85"/>
      <c r="Q91" s="72"/>
      <c r="R91" s="72"/>
      <c r="S91" s="72"/>
      <c r="T91" s="72"/>
      <c r="U91" s="72"/>
      <c r="V91" s="72"/>
      <c r="W91" s="69"/>
    </row>
    <row r="92" spans="1:23" ht="13.8" hidden="1" customHeight="1" x14ac:dyDescent="0.25">
      <c r="A92" s="84"/>
      <c r="B92" s="83"/>
      <c r="C92" s="84"/>
      <c r="D92" s="84"/>
      <c r="E92" s="84"/>
      <c r="F92" s="84"/>
      <c r="G92" s="85"/>
      <c r="H92" s="85"/>
      <c r="I92" s="85"/>
      <c r="J92" s="85"/>
      <c r="K92" s="85"/>
      <c r="L92" s="85"/>
      <c r="M92" s="85"/>
      <c r="N92" s="85"/>
      <c r="O92" s="85"/>
      <c r="P92" s="85"/>
      <c r="Q92" s="72"/>
      <c r="R92" s="72"/>
      <c r="S92" s="72"/>
      <c r="T92" s="72"/>
      <c r="U92" s="72"/>
      <c r="V92" s="72"/>
      <c r="W92" s="69"/>
    </row>
    <row r="93" spans="1:23" ht="13.8" hidden="1" customHeight="1" x14ac:dyDescent="0.25">
      <c r="A93" s="84"/>
      <c r="B93" s="83"/>
      <c r="C93" s="84"/>
      <c r="D93" s="84"/>
      <c r="E93" s="84"/>
      <c r="F93" s="84"/>
      <c r="G93" s="85"/>
      <c r="H93" s="85"/>
      <c r="I93" s="85"/>
      <c r="J93" s="85"/>
      <c r="K93" s="85"/>
      <c r="L93" s="85"/>
      <c r="M93" s="85"/>
      <c r="N93" s="85"/>
      <c r="O93" s="85"/>
      <c r="P93" s="85"/>
      <c r="Q93" s="72"/>
      <c r="R93" s="72"/>
      <c r="S93" s="72"/>
      <c r="T93" s="72"/>
      <c r="U93" s="72"/>
      <c r="V93" s="72"/>
      <c r="W93" s="69"/>
    </row>
    <row r="94" spans="1:23" ht="13.8" hidden="1" customHeight="1" x14ac:dyDescent="0.25">
      <c r="A94" s="84"/>
      <c r="B94" s="83"/>
      <c r="C94" s="84"/>
      <c r="D94" s="84"/>
      <c r="E94" s="84"/>
      <c r="F94" s="84"/>
      <c r="G94" s="85"/>
      <c r="H94" s="85"/>
      <c r="I94" s="85"/>
      <c r="J94" s="85"/>
      <c r="K94" s="85"/>
      <c r="L94" s="85"/>
      <c r="M94" s="85"/>
      <c r="N94" s="85"/>
      <c r="O94" s="85"/>
      <c r="P94" s="85"/>
      <c r="Q94" s="72"/>
      <c r="R94" s="72"/>
      <c r="S94" s="72"/>
      <c r="T94" s="72"/>
      <c r="U94" s="72"/>
      <c r="V94" s="72"/>
      <c r="W94" s="69"/>
    </row>
    <row r="95" spans="1:23" ht="13.8" hidden="1" customHeight="1" x14ac:dyDescent="0.25">
      <c r="A95" s="84"/>
      <c r="B95" s="83"/>
      <c r="C95" s="84"/>
      <c r="D95" s="84"/>
      <c r="E95" s="84"/>
      <c r="F95" s="84"/>
      <c r="G95" s="85"/>
      <c r="H95" s="85"/>
      <c r="I95" s="85"/>
      <c r="J95" s="85"/>
      <c r="K95" s="85"/>
      <c r="L95" s="85"/>
      <c r="M95" s="85"/>
      <c r="N95" s="85"/>
      <c r="O95" s="85"/>
      <c r="P95" s="85"/>
      <c r="Q95" s="72"/>
      <c r="R95" s="72"/>
      <c r="S95" s="72"/>
      <c r="T95" s="72"/>
      <c r="U95" s="72"/>
      <c r="V95" s="72"/>
      <c r="W95" s="69"/>
    </row>
    <row r="96" spans="1:23" ht="13.8" hidden="1" customHeight="1" x14ac:dyDescent="0.25">
      <c r="A96" s="84"/>
      <c r="B96" s="83"/>
      <c r="C96" s="84"/>
      <c r="D96" s="84"/>
      <c r="E96" s="84"/>
      <c r="F96" s="84"/>
      <c r="G96" s="85"/>
      <c r="H96" s="85"/>
      <c r="I96" s="85"/>
      <c r="J96" s="85"/>
      <c r="K96" s="85"/>
      <c r="L96" s="85"/>
      <c r="M96" s="85"/>
      <c r="N96" s="85"/>
      <c r="O96" s="85"/>
      <c r="P96" s="85"/>
      <c r="Q96" s="72"/>
      <c r="R96" s="72"/>
      <c r="S96" s="72"/>
      <c r="T96" s="72"/>
      <c r="U96" s="72"/>
      <c r="V96" s="72"/>
      <c r="W96" s="69"/>
    </row>
    <row r="97" spans="1:23" ht="13.8" hidden="1" customHeight="1" x14ac:dyDescent="0.25">
      <c r="A97" s="84"/>
      <c r="B97" s="83"/>
      <c r="C97" s="84"/>
      <c r="D97" s="84"/>
      <c r="E97" s="84"/>
      <c r="F97" s="84"/>
      <c r="G97" s="85"/>
      <c r="H97" s="85"/>
      <c r="I97" s="85"/>
      <c r="J97" s="85"/>
      <c r="K97" s="85"/>
      <c r="L97" s="85"/>
      <c r="M97" s="85"/>
      <c r="N97" s="85"/>
      <c r="O97" s="85"/>
      <c r="P97" s="85"/>
      <c r="Q97" s="72"/>
      <c r="R97" s="72"/>
      <c r="S97" s="72"/>
      <c r="T97" s="72"/>
      <c r="U97" s="72"/>
      <c r="V97" s="72"/>
      <c r="W97" s="69"/>
    </row>
    <row r="98" spans="1:23" ht="13.8" hidden="1" customHeight="1" x14ac:dyDescent="0.25">
      <c r="A98" s="84"/>
      <c r="B98" s="83"/>
      <c r="C98" s="84"/>
      <c r="D98" s="84"/>
      <c r="E98" s="84"/>
      <c r="F98" s="84"/>
      <c r="G98" s="85"/>
      <c r="H98" s="85"/>
      <c r="I98" s="85"/>
      <c r="J98" s="85"/>
      <c r="K98" s="85"/>
      <c r="L98" s="85"/>
      <c r="M98" s="85"/>
      <c r="N98" s="85"/>
      <c r="O98" s="85"/>
      <c r="P98" s="85"/>
      <c r="Q98" s="70"/>
      <c r="R98" s="70"/>
      <c r="S98" s="70"/>
      <c r="T98" s="70"/>
      <c r="U98" s="70"/>
      <c r="V98" s="70"/>
      <c r="W98" s="71"/>
    </row>
    <row r="99" spans="1:23" x14ac:dyDescent="0.25">
      <c r="A99" s="84"/>
      <c r="B99" s="83"/>
      <c r="C99" s="84"/>
      <c r="D99" s="84"/>
      <c r="E99" s="84"/>
      <c r="F99" s="84"/>
      <c r="G99" s="85"/>
      <c r="H99" s="85"/>
      <c r="I99" s="85"/>
      <c r="J99" s="85"/>
      <c r="K99" s="85"/>
      <c r="L99" s="85"/>
      <c r="M99" s="85"/>
      <c r="N99" s="85"/>
      <c r="O99" s="85"/>
      <c r="P99" s="85"/>
    </row>
    <row r="100" spans="1:23" x14ac:dyDescent="0.25">
      <c r="A100" s="84"/>
      <c r="B100" s="83"/>
      <c r="C100" s="84"/>
      <c r="D100" s="84"/>
      <c r="E100" s="84"/>
      <c r="F100" s="84"/>
      <c r="G100" s="85"/>
      <c r="H100" s="85"/>
      <c r="I100" s="85"/>
      <c r="J100" s="85"/>
      <c r="K100" s="85"/>
      <c r="L100" s="85"/>
      <c r="M100" s="85"/>
      <c r="N100" s="85"/>
      <c r="O100" s="85"/>
      <c r="P100" s="85"/>
    </row>
  </sheetData>
  <mergeCells count="5">
    <mergeCell ref="A61:W61"/>
    <mergeCell ref="A48:W48"/>
    <mergeCell ref="A78:W78"/>
    <mergeCell ref="A7:W7"/>
    <mergeCell ref="A79:P100"/>
  </mergeCells>
  <pageMargins left="0.7" right="0.7" top="0.75" bottom="0.75" header="0.3" footer="0.3"/>
  <pageSetup paperSize="9" orientation="portrait" horizontalDpi="300" verticalDpi="0" copie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9"/>
  <sheetViews>
    <sheetView zoomScale="90" zoomScaleNormal="90" workbookViewId="0">
      <selection activeCell="A58" sqref="A58:N79"/>
    </sheetView>
  </sheetViews>
  <sheetFormatPr defaultRowHeight="13.8" x14ac:dyDescent="0.25"/>
  <cols>
    <col min="1" max="1" width="46.33203125" style="62" customWidth="1"/>
    <col min="2" max="2" width="12.33203125" style="61" customWidth="1"/>
    <col min="3" max="3" width="22.33203125" style="62" customWidth="1"/>
    <col min="4" max="4" width="21.88671875" style="62" customWidth="1"/>
    <col min="5" max="5" width="18.44140625" style="62" customWidth="1"/>
    <col min="6" max="6" width="8.109375" style="62" customWidth="1"/>
    <col min="7" max="7" width="20.33203125" style="63" bestFit="1" customWidth="1"/>
    <col min="8" max="8" width="24" style="63" customWidth="1"/>
    <col min="9" max="9" width="9.21875" style="63" customWidth="1"/>
    <col min="10" max="10" width="7.109375" style="63" customWidth="1"/>
    <col min="11" max="11" width="8.5546875" style="63" customWidth="1"/>
    <col min="12" max="12" width="6.33203125" style="63" customWidth="1"/>
    <col min="13" max="13" width="8.5546875" style="63" customWidth="1"/>
    <col min="14" max="14" width="23.33203125" style="63" customWidth="1"/>
    <col min="15" max="18" width="8.5546875" style="63" customWidth="1"/>
    <col min="19" max="19" width="6.6640625" style="63" customWidth="1"/>
    <col min="20" max="20" width="10.5546875" style="63" customWidth="1"/>
    <col min="21" max="21" width="8.5546875" style="63" customWidth="1"/>
    <col min="22" max="24" width="7.21875" style="63" customWidth="1"/>
    <col min="25" max="25" width="11.109375" style="63" customWidth="1"/>
    <col min="26" max="26" width="8.44140625" style="63" customWidth="1"/>
    <col min="27" max="27" width="8.21875" style="63" customWidth="1"/>
    <col min="28" max="28" width="8.88671875" style="63" customWidth="1"/>
    <col min="29" max="29" width="9.33203125" style="63" customWidth="1"/>
    <col min="30" max="30" width="7.21875" style="63" customWidth="1"/>
    <col min="31" max="31" width="8.88671875" style="63" customWidth="1"/>
    <col min="32" max="32" width="9.33203125" style="63" customWidth="1"/>
    <col min="33" max="33" width="8.88671875" style="62" customWidth="1"/>
    <col min="34" max="16384" width="8.88671875" style="62"/>
  </cols>
  <sheetData>
    <row r="1" spans="1:33" s="25" customFormat="1" ht="18" customHeight="1" x14ac:dyDescent="0.3">
      <c r="B1" s="26"/>
      <c r="E1" s="25" t="s">
        <v>64</v>
      </c>
      <c r="G1" s="27"/>
      <c r="H1" s="27"/>
      <c r="I1" s="28"/>
      <c r="J1" s="28"/>
      <c r="K1" s="28"/>
      <c r="L1" s="28"/>
      <c r="M1" s="28"/>
      <c r="N1" s="27"/>
      <c r="O1" s="28"/>
      <c r="P1" s="28"/>
      <c r="Q1" s="28"/>
      <c r="R1" s="28"/>
      <c r="S1" s="28"/>
      <c r="T1" s="28"/>
      <c r="U1" s="28"/>
      <c r="V1" s="28"/>
      <c r="W1" s="28"/>
      <c r="X1" s="28"/>
      <c r="Y1" s="28"/>
      <c r="Z1" s="28"/>
      <c r="AA1" s="28"/>
      <c r="AB1" s="28"/>
      <c r="AC1" s="28"/>
      <c r="AD1" s="28"/>
      <c r="AE1" s="28"/>
      <c r="AF1" s="28"/>
    </row>
    <row r="2" spans="1:33" x14ac:dyDescent="0.25">
      <c r="B2" s="74"/>
    </row>
    <row r="3" spans="1:33" s="63" customFormat="1" x14ac:dyDescent="0.3">
      <c r="A3" s="63" t="s">
        <v>110</v>
      </c>
      <c r="B3" s="2" t="s">
        <v>111</v>
      </c>
      <c r="C3" s="3">
        <v>52</v>
      </c>
      <c r="D3" s="4" t="s">
        <v>67</v>
      </c>
      <c r="E3" s="5" t="s">
        <v>68</v>
      </c>
      <c r="F3" s="6" t="s">
        <v>112</v>
      </c>
      <c r="G3" s="7" t="s">
        <v>70</v>
      </c>
      <c r="H3" s="7" t="s">
        <v>71</v>
      </c>
      <c r="I3" s="7"/>
      <c r="J3" s="7"/>
      <c r="K3" s="7"/>
      <c r="L3" s="7"/>
      <c r="M3" s="7"/>
      <c r="N3" s="7" t="s">
        <v>72</v>
      </c>
      <c r="O3" s="7"/>
      <c r="P3" s="7"/>
      <c r="Q3" s="7"/>
      <c r="R3" s="7"/>
      <c r="S3" s="7"/>
      <c r="T3" s="7"/>
      <c r="U3" s="7"/>
      <c r="V3" s="7"/>
      <c r="W3" s="7"/>
      <c r="X3" s="7"/>
      <c r="Y3" s="7" t="s">
        <v>113</v>
      </c>
      <c r="Z3" s="7"/>
      <c r="AA3" s="7"/>
      <c r="AB3" s="38"/>
      <c r="AC3" s="38"/>
      <c r="AD3" s="7"/>
      <c r="AE3" s="38"/>
      <c r="AF3" s="38"/>
      <c r="AG3" s="11"/>
    </row>
    <row r="4" spans="1:33" s="9" customFormat="1" x14ac:dyDescent="0.25">
      <c r="B4" s="41">
        <f>C4*D4*E4*F4</f>
        <v>0.52562951999999996</v>
      </c>
      <c r="C4" s="55">
        <v>52</v>
      </c>
      <c r="D4" s="55">
        <v>0.1</v>
      </c>
      <c r="E4" s="55">
        <v>1.4999999999999999E-4</v>
      </c>
      <c r="F4" s="55">
        <f>SUM(F9:F11,F13:F18,F21,F23)</f>
        <v>673.88400000000001</v>
      </c>
      <c r="G4" s="39">
        <v>1078.5</v>
      </c>
      <c r="H4" s="39">
        <v>114</v>
      </c>
      <c r="I4" s="39"/>
      <c r="J4" s="39"/>
      <c r="K4" s="39"/>
      <c r="L4" s="39"/>
      <c r="M4" s="39"/>
      <c r="N4" s="39">
        <v>399</v>
      </c>
      <c r="O4" s="39"/>
      <c r="P4" s="39"/>
      <c r="Q4" s="39"/>
      <c r="R4" s="39"/>
      <c r="S4" s="39"/>
      <c r="T4" s="39"/>
      <c r="U4" s="39"/>
      <c r="V4" s="39"/>
      <c r="W4" s="39"/>
      <c r="X4" s="39"/>
      <c r="Y4" s="39"/>
      <c r="Z4" s="39"/>
      <c r="AA4" s="39"/>
      <c r="AB4" s="40"/>
      <c r="AC4" s="40"/>
      <c r="AD4" s="39"/>
      <c r="AE4" s="40"/>
      <c r="AF4" s="40"/>
      <c r="AG4" s="12"/>
    </row>
    <row r="5" spans="1:33" s="9" customFormat="1" x14ac:dyDescent="0.25">
      <c r="B5" s="41">
        <f>C5*D5*E5*F5</f>
        <v>2.2676596799999995</v>
      </c>
      <c r="C5" s="55">
        <v>52</v>
      </c>
      <c r="D5" s="55">
        <v>0.1</v>
      </c>
      <c r="E5" s="55">
        <v>2.9999999999999997E-4</v>
      </c>
      <c r="F5" s="55">
        <f>SUM(F24:F26,F28:F29,F31:F32,F35:F36,F37:F39,F42,F44:F53)</f>
        <v>1453.6279999999997</v>
      </c>
      <c r="G5" s="39">
        <v>1078.5</v>
      </c>
      <c r="H5" s="39">
        <v>114</v>
      </c>
      <c r="I5" s="39"/>
      <c r="J5" s="39"/>
      <c r="K5" s="39"/>
      <c r="L5" s="39"/>
      <c r="M5" s="39"/>
      <c r="N5" s="39">
        <v>399</v>
      </c>
      <c r="O5" s="39"/>
      <c r="P5" s="39"/>
      <c r="Q5" s="39"/>
      <c r="R5" s="39"/>
      <c r="S5" s="39"/>
      <c r="T5" s="39"/>
      <c r="U5" s="39"/>
      <c r="V5" s="39"/>
      <c r="W5" s="39"/>
      <c r="X5" s="39"/>
      <c r="Y5" s="39"/>
      <c r="Z5" s="39"/>
      <c r="AA5" s="39"/>
      <c r="AB5" s="40"/>
      <c r="AC5" s="40"/>
      <c r="AD5" s="39"/>
      <c r="AE5" s="40"/>
      <c r="AF5" s="40"/>
      <c r="AG5" s="12"/>
    </row>
    <row r="6" spans="1:33" x14ac:dyDescent="0.25">
      <c r="B6" s="10"/>
      <c r="AB6" s="11"/>
      <c r="AC6" s="11"/>
      <c r="AE6" s="11"/>
      <c r="AF6" s="11"/>
      <c r="AG6" s="60"/>
    </row>
    <row r="7" spans="1:33" s="31" customFormat="1" ht="179.4" customHeight="1" x14ac:dyDescent="0.25">
      <c r="A7" s="13" t="s">
        <v>114</v>
      </c>
      <c r="B7" s="23" t="s">
        <v>74</v>
      </c>
      <c r="C7" s="57" t="s">
        <v>115</v>
      </c>
      <c r="D7" s="13" t="s">
        <v>76</v>
      </c>
      <c r="E7" s="57" t="s">
        <v>77</v>
      </c>
      <c r="F7" s="29"/>
      <c r="G7" s="57" t="s">
        <v>78</v>
      </c>
      <c r="H7" s="57" t="s">
        <v>79</v>
      </c>
      <c r="I7" s="57" t="s">
        <v>80</v>
      </c>
      <c r="J7" s="57" t="s">
        <v>81</v>
      </c>
      <c r="K7" s="57" t="s">
        <v>82</v>
      </c>
      <c r="L7" s="57" t="s">
        <v>83</v>
      </c>
      <c r="M7" s="57" t="s">
        <v>84</v>
      </c>
      <c r="N7" s="57" t="s">
        <v>85</v>
      </c>
      <c r="O7" s="57" t="s">
        <v>82</v>
      </c>
      <c r="P7" s="57" t="s">
        <v>86</v>
      </c>
      <c r="Q7" s="57" t="s">
        <v>87</v>
      </c>
      <c r="R7" s="57" t="s">
        <v>88</v>
      </c>
      <c r="S7" s="57" t="s">
        <v>89</v>
      </c>
      <c r="T7" s="57" t="s">
        <v>90</v>
      </c>
      <c r="U7" s="57" t="s">
        <v>91</v>
      </c>
      <c r="V7" s="57" t="s">
        <v>92</v>
      </c>
      <c r="W7" s="57" t="s">
        <v>93</v>
      </c>
      <c r="X7" s="57" t="s">
        <v>116</v>
      </c>
      <c r="Y7" s="35" t="s">
        <v>117</v>
      </c>
      <c r="Z7" s="35" t="s">
        <v>118</v>
      </c>
      <c r="AA7" s="36" t="s">
        <v>119</v>
      </c>
      <c r="AB7" s="36" t="s">
        <v>120</v>
      </c>
      <c r="AC7" s="36" t="s">
        <v>121</v>
      </c>
      <c r="AD7" s="36" t="s">
        <v>122</v>
      </c>
      <c r="AE7" s="36" t="s">
        <v>120</v>
      </c>
      <c r="AF7" s="36" t="s">
        <v>121</v>
      </c>
      <c r="AG7" s="30"/>
    </row>
    <row r="8" spans="1:33" ht="14.4" customHeight="1" x14ac:dyDescent="0.3">
      <c r="A8" s="79" t="s">
        <v>99</v>
      </c>
      <c r="B8" s="80"/>
      <c r="C8" s="80"/>
      <c r="D8" s="80"/>
      <c r="E8" s="80"/>
      <c r="F8" s="80"/>
      <c r="G8" s="80"/>
      <c r="H8" s="80"/>
      <c r="I8" s="80"/>
      <c r="J8" s="80"/>
      <c r="K8" s="80"/>
      <c r="L8" s="80"/>
      <c r="M8" s="80"/>
      <c r="N8" s="80"/>
      <c r="O8" s="80"/>
      <c r="P8" s="80"/>
      <c r="Q8" s="80"/>
      <c r="R8" s="80"/>
      <c r="S8" s="80"/>
      <c r="T8" s="80"/>
      <c r="U8" s="80"/>
      <c r="V8" s="80"/>
      <c r="W8" s="81"/>
      <c r="X8" s="60"/>
      <c r="Y8" s="60"/>
      <c r="Z8" s="60"/>
      <c r="AA8" s="88" t="s">
        <v>123</v>
      </c>
      <c r="AB8" s="85"/>
      <c r="AC8" s="89"/>
      <c r="AD8" s="88" t="s">
        <v>124</v>
      </c>
      <c r="AE8" s="85"/>
      <c r="AF8" s="89"/>
      <c r="AG8" s="60"/>
    </row>
    <row r="9" spans="1:33" x14ac:dyDescent="0.25">
      <c r="A9" s="18" t="s">
        <v>40</v>
      </c>
      <c r="B9" s="43">
        <v>5.292144E-2</v>
      </c>
      <c r="C9" s="55">
        <v>52</v>
      </c>
      <c r="D9" s="55">
        <v>0.1</v>
      </c>
      <c r="E9" s="55">
        <v>1.4999999999999999E-4</v>
      </c>
      <c r="F9" s="15">
        <v>67.847999999999999</v>
      </c>
      <c r="G9" s="39">
        <v>16</v>
      </c>
      <c r="H9" s="39">
        <v>2</v>
      </c>
      <c r="I9" s="39">
        <v>1</v>
      </c>
      <c r="J9" s="39"/>
      <c r="K9" s="39">
        <v>1</v>
      </c>
      <c r="L9" s="39"/>
      <c r="M9" s="39"/>
      <c r="N9" s="39">
        <v>3</v>
      </c>
      <c r="O9" s="39"/>
      <c r="P9" s="39">
        <v>1</v>
      </c>
      <c r="Q9" s="39"/>
      <c r="R9" s="39">
        <v>2</v>
      </c>
      <c r="S9" s="39"/>
      <c r="T9" s="39"/>
      <c r="U9" s="39"/>
      <c r="V9" s="39"/>
      <c r="W9" s="39"/>
      <c r="X9" s="37">
        <v>46.847999999999999</v>
      </c>
      <c r="Y9" s="39">
        <v>46.847999999999999</v>
      </c>
      <c r="Z9" s="39">
        <v>23.423999999999999</v>
      </c>
      <c r="AA9" s="59">
        <v>14.784000000000001</v>
      </c>
      <c r="AB9" s="40">
        <v>4.62</v>
      </c>
      <c r="AC9" s="40">
        <v>3.2</v>
      </c>
      <c r="AD9" s="59">
        <v>8.64</v>
      </c>
      <c r="AE9" s="40">
        <v>2.7</v>
      </c>
      <c r="AF9" s="40">
        <v>3.2</v>
      </c>
      <c r="AG9" s="60"/>
    </row>
    <row r="10" spans="1:33" x14ac:dyDescent="0.25">
      <c r="A10" s="18" t="s">
        <v>41</v>
      </c>
      <c r="B10" s="43">
        <v>5.4481439999999999E-2</v>
      </c>
      <c r="C10" s="55">
        <v>52</v>
      </c>
      <c r="D10" s="55">
        <v>0.1</v>
      </c>
      <c r="E10" s="55">
        <v>1.4999999999999999E-4</v>
      </c>
      <c r="F10" s="15">
        <v>69.847999999999999</v>
      </c>
      <c r="G10" s="39">
        <v>16</v>
      </c>
      <c r="H10" s="39">
        <v>3</v>
      </c>
      <c r="I10" s="39">
        <v>1</v>
      </c>
      <c r="J10" s="39"/>
      <c r="K10" s="39">
        <v>2</v>
      </c>
      <c r="L10" s="39"/>
      <c r="M10" s="39"/>
      <c r="N10" s="39">
        <v>4</v>
      </c>
      <c r="O10" s="39"/>
      <c r="P10" s="39">
        <v>1</v>
      </c>
      <c r="Q10" s="39"/>
      <c r="R10" s="39">
        <v>2</v>
      </c>
      <c r="S10" s="39"/>
      <c r="T10" s="39">
        <v>1</v>
      </c>
      <c r="U10" s="39"/>
      <c r="V10" s="39"/>
      <c r="W10" s="39"/>
      <c r="X10" s="37">
        <v>46.847999999999999</v>
      </c>
      <c r="Y10" s="39">
        <v>46.847999999999999</v>
      </c>
      <c r="Z10" s="39">
        <v>23.423999999999999</v>
      </c>
      <c r="AA10" s="59">
        <v>14.784000000000001</v>
      </c>
      <c r="AB10" s="40">
        <v>4.62</v>
      </c>
      <c r="AC10" s="40">
        <v>3.2</v>
      </c>
      <c r="AD10" s="59">
        <v>8.64</v>
      </c>
      <c r="AE10" s="40">
        <v>2.7</v>
      </c>
      <c r="AF10" s="40">
        <v>3.2</v>
      </c>
      <c r="AG10" s="60"/>
    </row>
    <row r="11" spans="1:33" x14ac:dyDescent="0.25">
      <c r="A11" s="18" t="s">
        <v>46</v>
      </c>
      <c r="B11" s="43">
        <v>0.12065664</v>
      </c>
      <c r="C11" s="55">
        <v>52</v>
      </c>
      <c r="D11" s="55">
        <v>0.1</v>
      </c>
      <c r="E11" s="55">
        <v>1.4999999999999999E-4</v>
      </c>
      <c r="F11" s="15">
        <v>154.68799999999999</v>
      </c>
      <c r="G11" s="39">
        <v>39.4</v>
      </c>
      <c r="H11" s="39">
        <v>13</v>
      </c>
      <c r="I11" s="39">
        <v>1</v>
      </c>
      <c r="J11" s="39"/>
      <c r="K11" s="39">
        <v>12</v>
      </c>
      <c r="L11" s="39"/>
      <c r="M11" s="39"/>
      <c r="N11" s="39">
        <v>18</v>
      </c>
      <c r="O11" s="39"/>
      <c r="P11" s="39">
        <v>1</v>
      </c>
      <c r="Q11" s="39">
        <v>1</v>
      </c>
      <c r="R11" s="39">
        <v>2</v>
      </c>
      <c r="S11" s="39">
        <v>7</v>
      </c>
      <c r="T11" s="39">
        <v>7</v>
      </c>
      <c r="U11" s="39"/>
      <c r="V11" s="39"/>
      <c r="W11" s="39"/>
      <c r="X11" s="37">
        <v>84.288000000000011</v>
      </c>
      <c r="Y11" s="39">
        <v>84.288000000000011</v>
      </c>
      <c r="Z11" s="39">
        <v>42.144000000000013</v>
      </c>
      <c r="AA11" s="59">
        <v>27.2</v>
      </c>
      <c r="AB11" s="40">
        <v>8.5</v>
      </c>
      <c r="AC11" s="40">
        <v>3.2</v>
      </c>
      <c r="AD11" s="59">
        <v>14.944000000000001</v>
      </c>
      <c r="AE11" s="40">
        <v>4.67</v>
      </c>
      <c r="AF11" s="40">
        <v>3.2</v>
      </c>
      <c r="AG11" s="60"/>
    </row>
    <row r="12" spans="1:33" ht="14.4" customHeight="1" x14ac:dyDescent="0.3">
      <c r="A12" s="79" t="s">
        <v>94</v>
      </c>
      <c r="B12" s="80"/>
      <c r="C12" s="80"/>
      <c r="D12" s="80"/>
      <c r="E12" s="80"/>
      <c r="F12" s="80"/>
      <c r="G12" s="80"/>
      <c r="H12" s="80"/>
      <c r="I12" s="80"/>
      <c r="J12" s="80"/>
      <c r="K12" s="80"/>
      <c r="L12" s="80"/>
      <c r="M12" s="80"/>
      <c r="N12" s="80"/>
      <c r="O12" s="80"/>
      <c r="P12" s="80"/>
      <c r="Q12" s="80"/>
      <c r="R12" s="80"/>
      <c r="S12" s="80"/>
      <c r="T12" s="80"/>
      <c r="U12" s="80"/>
      <c r="V12" s="80"/>
      <c r="W12" s="81"/>
      <c r="X12" s="60"/>
      <c r="Y12" s="60"/>
      <c r="Z12" s="60"/>
      <c r="AA12" s="88" t="s">
        <v>123</v>
      </c>
      <c r="AB12" s="84"/>
      <c r="AC12" s="89"/>
      <c r="AD12" s="88" t="s">
        <v>124</v>
      </c>
      <c r="AE12" s="84"/>
      <c r="AF12" s="89"/>
      <c r="AG12" s="60"/>
    </row>
    <row r="13" spans="1:33" x14ac:dyDescent="0.25">
      <c r="A13" s="18" t="s">
        <v>31</v>
      </c>
      <c r="B13" s="32">
        <f t="shared" ref="B13:B18" si="0">C13*D13*E13*F13</f>
        <v>1.7159999999999998E-2</v>
      </c>
      <c r="C13" s="55">
        <v>52</v>
      </c>
      <c r="D13" s="55">
        <v>0.1</v>
      </c>
      <c r="E13" s="55">
        <v>1.4999999999999999E-4</v>
      </c>
      <c r="F13" s="15">
        <f t="shared" ref="F13:F18" si="1">G13+H13+N13+X13</f>
        <v>22</v>
      </c>
      <c r="G13" s="39">
        <v>3</v>
      </c>
      <c r="H13" s="39">
        <f t="shared" ref="H13:H18" si="2">SUM(I13:M13)</f>
        <v>1</v>
      </c>
      <c r="I13" s="39">
        <v>1</v>
      </c>
      <c r="J13" s="39"/>
      <c r="K13" s="39"/>
      <c r="L13" s="39"/>
      <c r="M13" s="39"/>
      <c r="N13" s="39">
        <f t="shared" ref="N13:N18" si="3">SUM(O13:W13)</f>
        <v>2</v>
      </c>
      <c r="O13" s="39"/>
      <c r="P13" s="39">
        <v>1</v>
      </c>
      <c r="Q13" s="39">
        <v>1</v>
      </c>
      <c r="R13" s="39"/>
      <c r="S13" s="39"/>
      <c r="T13" s="39"/>
      <c r="U13" s="39"/>
      <c r="V13" s="39"/>
      <c r="W13" s="39"/>
      <c r="X13" s="37">
        <f t="shared" ref="X13:X18" si="4">Y13</f>
        <v>16</v>
      </c>
      <c r="Y13" s="39">
        <f t="shared" ref="Y13:Y18" si="5">Z13*2</f>
        <v>16</v>
      </c>
      <c r="Z13" s="39">
        <f t="shared" ref="Z13:Z18" si="6">AA13+AD13</f>
        <v>8</v>
      </c>
      <c r="AA13" s="40">
        <f t="shared" ref="AA13:AA18" si="7">AB13*AC13</f>
        <v>5</v>
      </c>
      <c r="AB13" s="40">
        <v>2.5</v>
      </c>
      <c r="AC13" s="40">
        <v>2</v>
      </c>
      <c r="AD13" s="40">
        <f t="shared" ref="AD13:AD18" si="8">AE13*AF13</f>
        <v>3</v>
      </c>
      <c r="AE13" s="40">
        <v>1.5</v>
      </c>
      <c r="AF13" s="40">
        <v>2</v>
      </c>
      <c r="AG13" s="60"/>
    </row>
    <row r="14" spans="1:33" x14ac:dyDescent="0.25">
      <c r="A14" s="18" t="s">
        <v>32</v>
      </c>
      <c r="B14" s="32">
        <f t="shared" si="0"/>
        <v>2.1839999999999998E-2</v>
      </c>
      <c r="C14" s="55">
        <v>52</v>
      </c>
      <c r="D14" s="55">
        <v>0.1</v>
      </c>
      <c r="E14" s="55">
        <v>1.4999999999999999E-4</v>
      </c>
      <c r="F14" s="15">
        <f t="shared" si="1"/>
        <v>28</v>
      </c>
      <c r="G14" s="39">
        <v>3</v>
      </c>
      <c r="H14" s="39">
        <f t="shared" si="2"/>
        <v>2</v>
      </c>
      <c r="I14" s="39">
        <v>1</v>
      </c>
      <c r="J14" s="39"/>
      <c r="K14" s="39">
        <v>1</v>
      </c>
      <c r="L14" s="39"/>
      <c r="M14" s="39"/>
      <c r="N14" s="39">
        <f t="shared" si="3"/>
        <v>2</v>
      </c>
      <c r="O14" s="39"/>
      <c r="P14" s="39">
        <v>1</v>
      </c>
      <c r="Q14" s="39">
        <v>1</v>
      </c>
      <c r="R14" s="39"/>
      <c r="S14" s="39"/>
      <c r="T14" s="39"/>
      <c r="U14" s="39"/>
      <c r="V14" s="39"/>
      <c r="W14" s="39"/>
      <c r="X14" s="37">
        <f t="shared" si="4"/>
        <v>21</v>
      </c>
      <c r="Y14" s="39">
        <f t="shared" si="5"/>
        <v>21</v>
      </c>
      <c r="Z14" s="39">
        <f t="shared" si="6"/>
        <v>10.5</v>
      </c>
      <c r="AA14" s="40">
        <f t="shared" si="7"/>
        <v>6</v>
      </c>
      <c r="AB14" s="40">
        <v>3</v>
      </c>
      <c r="AC14" s="40">
        <v>2</v>
      </c>
      <c r="AD14" s="40">
        <f t="shared" si="8"/>
        <v>4.5</v>
      </c>
      <c r="AE14" s="40">
        <v>2.25</v>
      </c>
      <c r="AF14" s="40">
        <v>2</v>
      </c>
      <c r="AG14" s="60"/>
    </row>
    <row r="15" spans="1:33" x14ac:dyDescent="0.25">
      <c r="A15" s="18" t="s">
        <v>33</v>
      </c>
      <c r="B15" s="32">
        <f t="shared" si="0"/>
        <v>1.9109999999999999E-2</v>
      </c>
      <c r="C15" s="55">
        <v>52</v>
      </c>
      <c r="D15" s="55">
        <v>0.1</v>
      </c>
      <c r="E15" s="55">
        <v>1.4999999999999999E-4</v>
      </c>
      <c r="F15" s="15">
        <f t="shared" si="1"/>
        <v>24.5</v>
      </c>
      <c r="G15" s="39">
        <v>4.5</v>
      </c>
      <c r="H15" s="39">
        <f t="shared" si="2"/>
        <v>2</v>
      </c>
      <c r="I15" s="39">
        <v>1</v>
      </c>
      <c r="J15" s="39"/>
      <c r="K15" s="39">
        <v>1</v>
      </c>
      <c r="L15" s="39"/>
      <c r="M15" s="39"/>
      <c r="N15" s="39">
        <f t="shared" si="3"/>
        <v>1</v>
      </c>
      <c r="O15" s="39"/>
      <c r="P15" s="39">
        <v>1</v>
      </c>
      <c r="Q15" s="39"/>
      <c r="R15" s="39"/>
      <c r="S15" s="39"/>
      <c r="T15" s="39"/>
      <c r="U15" s="39"/>
      <c r="V15" s="39"/>
      <c r="W15" s="39"/>
      <c r="X15" s="37">
        <f t="shared" si="4"/>
        <v>17</v>
      </c>
      <c r="Y15" s="39">
        <f t="shared" si="5"/>
        <v>17</v>
      </c>
      <c r="Z15" s="39">
        <f t="shared" si="6"/>
        <v>8.5</v>
      </c>
      <c r="AA15" s="40">
        <f t="shared" si="7"/>
        <v>4.5</v>
      </c>
      <c r="AB15" s="40">
        <v>2.25</v>
      </c>
      <c r="AC15" s="40">
        <v>2</v>
      </c>
      <c r="AD15" s="40">
        <f t="shared" si="8"/>
        <v>4</v>
      </c>
      <c r="AE15" s="40">
        <v>2</v>
      </c>
      <c r="AF15" s="40">
        <v>2</v>
      </c>
      <c r="AG15" s="60"/>
    </row>
    <row r="16" spans="1:33" x14ac:dyDescent="0.25">
      <c r="A16" s="18" t="s">
        <v>34</v>
      </c>
      <c r="B16" s="32">
        <f t="shared" si="0"/>
        <v>1.8134999999999998E-2</v>
      </c>
      <c r="C16" s="55">
        <v>52</v>
      </c>
      <c r="D16" s="55">
        <v>0.1</v>
      </c>
      <c r="E16" s="55">
        <v>1.4999999999999999E-4</v>
      </c>
      <c r="F16" s="15">
        <f t="shared" si="1"/>
        <v>23.25</v>
      </c>
      <c r="G16" s="39">
        <v>2.25</v>
      </c>
      <c r="H16" s="39">
        <f t="shared" si="2"/>
        <v>1</v>
      </c>
      <c r="I16" s="39">
        <v>1</v>
      </c>
      <c r="J16" s="39"/>
      <c r="K16" s="39"/>
      <c r="L16" s="39"/>
      <c r="M16" s="39"/>
      <c r="N16" s="39">
        <f t="shared" si="3"/>
        <v>4</v>
      </c>
      <c r="O16" s="39"/>
      <c r="P16" s="39"/>
      <c r="Q16" s="39"/>
      <c r="R16" s="39"/>
      <c r="S16" s="39"/>
      <c r="T16" s="39"/>
      <c r="U16" s="39">
        <v>4</v>
      </c>
      <c r="V16" s="39"/>
      <c r="W16" s="39"/>
      <c r="X16" s="37">
        <f t="shared" si="4"/>
        <v>16</v>
      </c>
      <c r="Y16" s="39">
        <f t="shared" si="5"/>
        <v>16</v>
      </c>
      <c r="Z16" s="39">
        <f t="shared" si="6"/>
        <v>8</v>
      </c>
      <c r="AA16" s="40">
        <f t="shared" si="7"/>
        <v>4</v>
      </c>
      <c r="AB16" s="40">
        <v>2</v>
      </c>
      <c r="AC16" s="40">
        <v>2</v>
      </c>
      <c r="AD16" s="40">
        <f t="shared" si="8"/>
        <v>4</v>
      </c>
      <c r="AE16" s="40">
        <v>2</v>
      </c>
      <c r="AF16" s="40">
        <v>2</v>
      </c>
      <c r="AG16" s="60"/>
    </row>
    <row r="17" spans="1:33" x14ac:dyDescent="0.25">
      <c r="A17" s="18" t="s">
        <v>35</v>
      </c>
      <c r="B17" s="32">
        <f t="shared" si="0"/>
        <v>4.7384999999999997E-2</v>
      </c>
      <c r="C17" s="55">
        <v>52</v>
      </c>
      <c r="D17" s="55">
        <v>0.1</v>
      </c>
      <c r="E17" s="55">
        <v>1.4999999999999999E-4</v>
      </c>
      <c r="F17" s="15">
        <f t="shared" si="1"/>
        <v>60.75</v>
      </c>
      <c r="G17" s="39">
        <v>13.5</v>
      </c>
      <c r="H17" s="39">
        <f t="shared" si="2"/>
        <v>0</v>
      </c>
      <c r="I17" s="39"/>
      <c r="J17" s="39"/>
      <c r="K17" s="39"/>
      <c r="L17" s="39"/>
      <c r="M17" s="39"/>
      <c r="N17" s="39">
        <f t="shared" si="3"/>
        <v>6</v>
      </c>
      <c r="O17" s="39"/>
      <c r="P17" s="39">
        <v>2</v>
      </c>
      <c r="Q17" s="39"/>
      <c r="R17" s="39"/>
      <c r="S17" s="39"/>
      <c r="T17" s="39">
        <v>4</v>
      </c>
      <c r="U17" s="39"/>
      <c r="V17" s="39"/>
      <c r="W17" s="39"/>
      <c r="X17" s="37">
        <f t="shared" si="4"/>
        <v>41.25</v>
      </c>
      <c r="Y17" s="39">
        <f t="shared" si="5"/>
        <v>41.25</v>
      </c>
      <c r="Z17" s="39">
        <f t="shared" si="6"/>
        <v>20.625</v>
      </c>
      <c r="AA17" s="40">
        <f t="shared" si="7"/>
        <v>15</v>
      </c>
      <c r="AB17" s="40">
        <v>6</v>
      </c>
      <c r="AC17" s="40">
        <v>2.5</v>
      </c>
      <c r="AD17" s="40">
        <f t="shared" si="8"/>
        <v>5.625</v>
      </c>
      <c r="AE17" s="40">
        <v>2.25</v>
      </c>
      <c r="AF17" s="40">
        <v>2.5</v>
      </c>
      <c r="AG17" s="60"/>
    </row>
    <row r="18" spans="1:33" x14ac:dyDescent="0.25">
      <c r="A18" s="18" t="s">
        <v>36</v>
      </c>
      <c r="B18" s="32">
        <f t="shared" si="0"/>
        <v>4.5045000000000002E-2</v>
      </c>
      <c r="C18" s="55">
        <v>52</v>
      </c>
      <c r="D18" s="55">
        <v>0.1</v>
      </c>
      <c r="E18" s="55">
        <v>1.4999999999999999E-4</v>
      </c>
      <c r="F18" s="15">
        <f t="shared" si="1"/>
        <v>57.75</v>
      </c>
      <c r="G18" s="39">
        <v>13.5</v>
      </c>
      <c r="H18" s="39">
        <f t="shared" si="2"/>
        <v>0</v>
      </c>
      <c r="I18" s="39"/>
      <c r="J18" s="39"/>
      <c r="K18" s="39"/>
      <c r="L18" s="39"/>
      <c r="M18" s="39"/>
      <c r="N18" s="39">
        <f t="shared" si="3"/>
        <v>3</v>
      </c>
      <c r="O18" s="39"/>
      <c r="P18" s="39">
        <v>1</v>
      </c>
      <c r="Q18" s="39"/>
      <c r="R18" s="39"/>
      <c r="S18" s="39"/>
      <c r="T18" s="39">
        <v>2</v>
      </c>
      <c r="U18" s="39"/>
      <c r="V18" s="39"/>
      <c r="W18" s="39"/>
      <c r="X18" s="37">
        <f t="shared" si="4"/>
        <v>41.25</v>
      </c>
      <c r="Y18" s="39">
        <f t="shared" si="5"/>
        <v>41.25</v>
      </c>
      <c r="Z18" s="39">
        <f t="shared" si="6"/>
        <v>20.625</v>
      </c>
      <c r="AA18" s="59">
        <f t="shared" si="7"/>
        <v>15</v>
      </c>
      <c r="AB18" s="40">
        <v>6</v>
      </c>
      <c r="AC18" s="40">
        <v>2.5</v>
      </c>
      <c r="AD18" s="59">
        <f t="shared" si="8"/>
        <v>5.625</v>
      </c>
      <c r="AE18" s="40">
        <v>2.25</v>
      </c>
      <c r="AF18" s="40">
        <v>2.5</v>
      </c>
      <c r="AG18" s="60"/>
    </row>
    <row r="19" spans="1:33" ht="14.4" customHeight="1" x14ac:dyDescent="0.3">
      <c r="A19" s="79" t="s">
        <v>94</v>
      </c>
      <c r="B19" s="80"/>
      <c r="C19" s="80"/>
      <c r="D19" s="80"/>
      <c r="E19" s="80"/>
      <c r="F19" s="80"/>
      <c r="G19" s="80"/>
      <c r="H19" s="80"/>
      <c r="I19" s="80"/>
      <c r="J19" s="80"/>
      <c r="K19" s="80"/>
      <c r="L19" s="80"/>
      <c r="M19" s="80"/>
      <c r="N19" s="80"/>
      <c r="O19" s="80"/>
      <c r="P19" s="80"/>
      <c r="Q19" s="80"/>
      <c r="R19" s="80"/>
      <c r="S19" s="80"/>
      <c r="T19" s="80"/>
      <c r="U19" s="80"/>
      <c r="V19" s="80"/>
      <c r="W19" s="81"/>
      <c r="X19" s="60"/>
      <c r="Y19" s="60"/>
      <c r="Z19" s="60"/>
      <c r="AA19" s="88" t="s">
        <v>123</v>
      </c>
      <c r="AB19" s="84"/>
      <c r="AC19" s="89"/>
      <c r="AD19" s="88" t="s">
        <v>124</v>
      </c>
      <c r="AE19" s="84"/>
      <c r="AF19" s="89"/>
      <c r="AG19" s="60"/>
    </row>
    <row r="20" spans="1:33" s="52" customFormat="1" x14ac:dyDescent="0.25">
      <c r="A20" s="44" t="s">
        <v>95</v>
      </c>
      <c r="B20" s="45"/>
      <c r="C20" s="46"/>
      <c r="D20" s="47"/>
      <c r="E20" s="46"/>
      <c r="F20" s="48"/>
      <c r="G20" s="23"/>
      <c r="H20" s="23"/>
      <c r="I20" s="23"/>
      <c r="J20" s="23"/>
      <c r="K20" s="23"/>
      <c r="L20" s="23"/>
      <c r="M20" s="23"/>
      <c r="N20" s="23"/>
      <c r="O20" s="23"/>
      <c r="P20" s="23"/>
      <c r="Q20" s="23"/>
      <c r="R20" s="23"/>
      <c r="S20" s="23"/>
      <c r="T20" s="23"/>
      <c r="U20" s="23"/>
      <c r="V20" s="23"/>
      <c r="W20" s="23"/>
      <c r="X20" s="49"/>
      <c r="Y20" s="23"/>
      <c r="Z20" s="23"/>
      <c r="AA20" s="50"/>
      <c r="AB20" s="46"/>
      <c r="AC20" s="46"/>
      <c r="AD20" s="50"/>
      <c r="AE20" s="46"/>
      <c r="AF20" s="46"/>
      <c r="AG20" s="51"/>
    </row>
    <row r="21" spans="1:33" x14ac:dyDescent="0.25">
      <c r="A21" s="16" t="s">
        <v>11</v>
      </c>
      <c r="B21" s="32">
        <f>C21*D21*E21*F21</f>
        <v>6.9614999999999996E-2</v>
      </c>
      <c r="C21" s="55">
        <v>52</v>
      </c>
      <c r="D21" s="55">
        <v>0.1</v>
      </c>
      <c r="E21" s="55">
        <v>1.4999999999999999E-4</v>
      </c>
      <c r="F21" s="15">
        <f>G21+H21+N21+X21</f>
        <v>89.25</v>
      </c>
      <c r="G21" s="39">
        <v>30.25</v>
      </c>
      <c r="H21" s="39">
        <f>SUM(I21:M21)</f>
        <v>1</v>
      </c>
      <c r="I21" s="39"/>
      <c r="J21" s="39"/>
      <c r="K21" s="39"/>
      <c r="L21" s="39"/>
      <c r="M21" s="39">
        <v>1</v>
      </c>
      <c r="N21" s="39">
        <f>SUM(O21:W21)</f>
        <v>14</v>
      </c>
      <c r="O21" s="39"/>
      <c r="P21" s="39"/>
      <c r="Q21" s="39"/>
      <c r="R21" s="39">
        <v>4</v>
      </c>
      <c r="S21" s="39"/>
      <c r="T21" s="39">
        <v>10</v>
      </c>
      <c r="U21" s="39"/>
      <c r="V21" s="39"/>
      <c r="W21" s="39"/>
      <c r="X21" s="37">
        <f>Y21</f>
        <v>44</v>
      </c>
      <c r="Y21" s="39">
        <f>Z21*2</f>
        <v>44</v>
      </c>
      <c r="Z21" s="39">
        <f>AA21+AD21</f>
        <v>22</v>
      </c>
      <c r="AA21" s="59">
        <f>AB21*AC21</f>
        <v>12</v>
      </c>
      <c r="AB21" s="40">
        <v>6</v>
      </c>
      <c r="AC21" s="40">
        <v>2</v>
      </c>
      <c r="AD21" s="59">
        <f>AE21*AF21</f>
        <v>10</v>
      </c>
      <c r="AE21" s="40">
        <v>5</v>
      </c>
      <c r="AF21" s="40">
        <v>2</v>
      </c>
      <c r="AG21" s="60"/>
    </row>
    <row r="22" spans="1:33" x14ac:dyDescent="0.25">
      <c r="A22" s="21" t="s">
        <v>96</v>
      </c>
      <c r="B22" s="32"/>
      <c r="C22" s="56"/>
      <c r="D22" s="56"/>
      <c r="E22" s="56"/>
      <c r="F22" s="15"/>
      <c r="G22" s="39"/>
      <c r="H22" s="39"/>
      <c r="I22" s="39"/>
      <c r="J22" s="39"/>
      <c r="K22" s="39"/>
      <c r="L22" s="39"/>
      <c r="M22" s="39"/>
      <c r="N22" s="39"/>
      <c r="O22" s="39"/>
      <c r="P22" s="39"/>
      <c r="Q22" s="39"/>
      <c r="R22" s="39"/>
      <c r="S22" s="39"/>
      <c r="T22" s="39"/>
      <c r="U22" s="39"/>
      <c r="V22" s="39"/>
      <c r="W22" s="39"/>
      <c r="X22" s="37"/>
      <c r="Y22" s="39"/>
      <c r="Z22" s="39"/>
      <c r="AA22" s="59"/>
      <c r="AB22" s="40"/>
      <c r="AC22" s="40"/>
      <c r="AD22" s="59"/>
      <c r="AE22" s="40"/>
      <c r="AF22" s="40"/>
      <c r="AG22" s="60"/>
    </row>
    <row r="23" spans="1:33" x14ac:dyDescent="0.25">
      <c r="A23" s="16">
        <v>102</v>
      </c>
      <c r="B23" s="32">
        <f>C23*D23*E23*F23</f>
        <v>5.9279999999999999E-2</v>
      </c>
      <c r="C23" s="55">
        <v>52</v>
      </c>
      <c r="D23" s="55">
        <v>0.1</v>
      </c>
      <c r="E23" s="55">
        <v>1.4999999999999999E-4</v>
      </c>
      <c r="F23" s="15">
        <f>G23+H23+N23+X23</f>
        <v>76</v>
      </c>
      <c r="G23" s="39">
        <v>20</v>
      </c>
      <c r="H23" s="39">
        <f>SUM(I23:M23)</f>
        <v>1</v>
      </c>
      <c r="I23" s="39">
        <v>1</v>
      </c>
      <c r="J23" s="39"/>
      <c r="K23" s="39"/>
      <c r="L23" s="39"/>
      <c r="M23" s="39"/>
      <c r="N23" s="39">
        <f>SUM(O23:W23)</f>
        <v>9</v>
      </c>
      <c r="O23" s="39"/>
      <c r="P23" s="39">
        <v>4</v>
      </c>
      <c r="Q23" s="39"/>
      <c r="R23" s="39">
        <v>4</v>
      </c>
      <c r="S23" s="39">
        <v>1</v>
      </c>
      <c r="T23" s="39"/>
      <c r="U23" s="39"/>
      <c r="V23" s="39"/>
      <c r="W23" s="39"/>
      <c r="X23" s="37">
        <f>Y23</f>
        <v>46</v>
      </c>
      <c r="Y23" s="39">
        <f>Z23*2</f>
        <v>46</v>
      </c>
      <c r="Z23" s="39">
        <f>AA23+AD23</f>
        <v>23</v>
      </c>
      <c r="AA23" s="59">
        <f>AB23*AC23</f>
        <v>14.25</v>
      </c>
      <c r="AB23" s="40">
        <v>5.7</v>
      </c>
      <c r="AC23" s="40">
        <v>2.5</v>
      </c>
      <c r="AD23" s="59">
        <f t="shared" ref="AD23:AD32" si="9">AE23*AF23</f>
        <v>8.75</v>
      </c>
      <c r="AE23" s="40">
        <v>3.5</v>
      </c>
      <c r="AF23" s="40">
        <v>2.5</v>
      </c>
      <c r="AG23" s="60"/>
    </row>
    <row r="24" spans="1:33" x14ac:dyDescent="0.25">
      <c r="A24" s="16">
        <v>103</v>
      </c>
      <c r="B24" s="32">
        <f>C24*D24*E24*F24</f>
        <v>0.15740400000000002</v>
      </c>
      <c r="C24" s="55">
        <v>52</v>
      </c>
      <c r="D24" s="55">
        <v>0.1</v>
      </c>
      <c r="E24" s="55">
        <v>2.9999999999999997E-4</v>
      </c>
      <c r="F24" s="15">
        <f>G24+H24+N24+X24</f>
        <v>100.9</v>
      </c>
      <c r="G24" s="39">
        <v>25.4</v>
      </c>
      <c r="H24" s="39">
        <f>SUM(I24:M24)</f>
        <v>3</v>
      </c>
      <c r="I24" s="39">
        <v>1</v>
      </c>
      <c r="J24" s="39"/>
      <c r="K24" s="39">
        <v>2</v>
      </c>
      <c r="L24" s="39"/>
      <c r="M24" s="39"/>
      <c r="N24" s="39">
        <f>SUM(O24:W24)</f>
        <v>10</v>
      </c>
      <c r="O24" s="39"/>
      <c r="P24" s="39">
        <v>2</v>
      </c>
      <c r="Q24" s="39">
        <v>1</v>
      </c>
      <c r="R24" s="39"/>
      <c r="S24" s="39">
        <v>2</v>
      </c>
      <c r="T24" s="39">
        <v>5</v>
      </c>
      <c r="U24" s="39"/>
      <c r="V24" s="39"/>
      <c r="W24" s="39"/>
      <c r="X24" s="37">
        <f>Y24</f>
        <v>62.5</v>
      </c>
      <c r="Y24" s="39">
        <f>Z24*2</f>
        <v>62.5</v>
      </c>
      <c r="Z24" s="39">
        <f>AA24+AD24</f>
        <v>31.25</v>
      </c>
      <c r="AA24" s="59">
        <f>AB24*AC24</f>
        <v>18.75</v>
      </c>
      <c r="AB24" s="40">
        <v>7.5</v>
      </c>
      <c r="AC24" s="40">
        <v>2.5</v>
      </c>
      <c r="AD24" s="59">
        <f t="shared" si="9"/>
        <v>12.5</v>
      </c>
      <c r="AE24" s="40">
        <v>5</v>
      </c>
      <c r="AF24" s="40">
        <v>2.5</v>
      </c>
      <c r="AG24" s="60"/>
    </row>
    <row r="25" spans="1:33" x14ac:dyDescent="0.25">
      <c r="A25" s="16">
        <v>104</v>
      </c>
      <c r="B25" s="32">
        <f>C25*D25*E25*F25</f>
        <v>0.12168</v>
      </c>
      <c r="C25" s="55">
        <v>52</v>
      </c>
      <c r="D25" s="55">
        <v>0.1</v>
      </c>
      <c r="E25" s="55">
        <v>2.9999999999999997E-4</v>
      </c>
      <c r="F25" s="15">
        <f>G25+H25+N25+X25</f>
        <v>78</v>
      </c>
      <c r="G25" s="39">
        <v>20.5</v>
      </c>
      <c r="H25" s="39">
        <f>SUM(I25:M25)</f>
        <v>3</v>
      </c>
      <c r="I25" s="39">
        <v>1</v>
      </c>
      <c r="J25" s="39"/>
      <c r="K25" s="39">
        <v>2</v>
      </c>
      <c r="L25" s="39"/>
      <c r="M25" s="39"/>
      <c r="N25" s="39">
        <f>SUM(O25:W25)</f>
        <v>8</v>
      </c>
      <c r="O25" s="39"/>
      <c r="P25" s="39">
        <v>2</v>
      </c>
      <c r="Q25" s="39">
        <v>1</v>
      </c>
      <c r="R25" s="39">
        <v>2</v>
      </c>
      <c r="S25" s="39"/>
      <c r="T25" s="39">
        <v>3</v>
      </c>
      <c r="U25" s="39"/>
      <c r="V25" s="39"/>
      <c r="W25" s="39"/>
      <c r="X25" s="37">
        <f>Y25</f>
        <v>46.5</v>
      </c>
      <c r="Y25" s="39">
        <f>Z25*2</f>
        <v>46.5</v>
      </c>
      <c r="Z25" s="39">
        <f>AA25+AD25</f>
        <v>23.25</v>
      </c>
      <c r="AA25" s="59">
        <f>AB25*AC25</f>
        <v>14.25</v>
      </c>
      <c r="AB25" s="40">
        <v>5.7</v>
      </c>
      <c r="AC25" s="40">
        <v>2.5</v>
      </c>
      <c r="AD25" s="59">
        <f t="shared" si="9"/>
        <v>9</v>
      </c>
      <c r="AE25" s="40">
        <v>3.6</v>
      </c>
      <c r="AF25" s="40">
        <v>2.5</v>
      </c>
      <c r="AG25" s="60"/>
    </row>
    <row r="26" spans="1:33" x14ac:dyDescent="0.25">
      <c r="A26" s="16" t="s">
        <v>18</v>
      </c>
      <c r="B26" s="32">
        <f>C26*D26*E26*F26</f>
        <v>7.3163999999999993E-2</v>
      </c>
      <c r="C26" s="55">
        <v>52</v>
      </c>
      <c r="D26" s="55">
        <v>0.1</v>
      </c>
      <c r="E26" s="55">
        <v>2.9999999999999997E-4</v>
      </c>
      <c r="F26" s="15">
        <f>G26+H26+N26+X26</f>
        <v>46.9</v>
      </c>
      <c r="G26" s="39">
        <v>7.9</v>
      </c>
      <c r="H26" s="39">
        <f>SUM(I26:M26)</f>
        <v>3</v>
      </c>
      <c r="I26" s="39">
        <v>1</v>
      </c>
      <c r="J26" s="39">
        <v>1</v>
      </c>
      <c r="K26" s="39"/>
      <c r="L26" s="39"/>
      <c r="M26" s="39">
        <v>1</v>
      </c>
      <c r="N26" s="39">
        <f>SUM(O26:W26)</f>
        <v>1</v>
      </c>
      <c r="O26" s="39"/>
      <c r="P26" s="39"/>
      <c r="Q26" s="39"/>
      <c r="R26" s="39">
        <v>1</v>
      </c>
      <c r="S26" s="39"/>
      <c r="T26" s="39"/>
      <c r="U26" s="39"/>
      <c r="V26" s="39"/>
      <c r="W26" s="39"/>
      <c r="X26" s="37">
        <f>Y26</f>
        <v>35</v>
      </c>
      <c r="Y26" s="39">
        <f>Z26*2</f>
        <v>35</v>
      </c>
      <c r="Z26" s="39">
        <f>AA26+AD26</f>
        <v>17.5</v>
      </c>
      <c r="AA26" s="59">
        <f>AB26*AC26</f>
        <v>14</v>
      </c>
      <c r="AB26" s="40">
        <v>5.6</v>
      </c>
      <c r="AC26" s="40">
        <v>2.5</v>
      </c>
      <c r="AD26" s="59">
        <f t="shared" si="9"/>
        <v>3.5</v>
      </c>
      <c r="AE26" s="40">
        <v>1.4</v>
      </c>
      <c r="AF26" s="40">
        <v>2.5</v>
      </c>
      <c r="AG26" s="60"/>
    </row>
    <row r="27" spans="1:33" x14ac:dyDescent="0.25">
      <c r="A27" s="21" t="s">
        <v>97</v>
      </c>
      <c r="B27" s="32"/>
      <c r="C27" s="56"/>
      <c r="D27" s="56"/>
      <c r="E27" s="56"/>
      <c r="F27" s="15"/>
      <c r="G27" s="39"/>
      <c r="H27" s="39"/>
      <c r="I27" s="39"/>
      <c r="J27" s="39"/>
      <c r="K27" s="39"/>
      <c r="L27" s="39"/>
      <c r="M27" s="39"/>
      <c r="N27" s="39"/>
      <c r="O27" s="39"/>
      <c r="P27" s="39"/>
      <c r="Q27" s="39"/>
      <c r="R27" s="39"/>
      <c r="S27" s="39"/>
      <c r="T27" s="39"/>
      <c r="U27" s="39"/>
      <c r="V27" s="39"/>
      <c r="W27" s="39"/>
      <c r="X27" s="37"/>
      <c r="Y27" s="39"/>
      <c r="Z27" s="39"/>
      <c r="AA27" s="59"/>
      <c r="AB27" s="40"/>
      <c r="AC27" s="40"/>
      <c r="AD27" s="59">
        <f t="shared" si="9"/>
        <v>0</v>
      </c>
      <c r="AE27" s="40"/>
      <c r="AF27" s="40"/>
      <c r="AG27" s="60"/>
    </row>
    <row r="28" spans="1:33" x14ac:dyDescent="0.25">
      <c r="A28" s="16">
        <v>202</v>
      </c>
      <c r="B28" s="32">
        <f>C28*D28*E28*F28</f>
        <v>0.13103999999999999</v>
      </c>
      <c r="C28" s="55">
        <v>52</v>
      </c>
      <c r="D28" s="55">
        <v>0.1</v>
      </c>
      <c r="E28" s="55">
        <v>2.9999999999999997E-4</v>
      </c>
      <c r="F28" s="15">
        <f>G28+H28+N28+X28</f>
        <v>84</v>
      </c>
      <c r="G28" s="39">
        <v>20.5</v>
      </c>
      <c r="H28" s="39">
        <f>SUM(I28:M28)</f>
        <v>2</v>
      </c>
      <c r="I28" s="39">
        <v>1</v>
      </c>
      <c r="J28" s="39"/>
      <c r="K28" s="39">
        <v>1</v>
      </c>
      <c r="L28" s="39"/>
      <c r="M28" s="39"/>
      <c r="N28" s="39">
        <f>SUM(O28:W28)</f>
        <v>15</v>
      </c>
      <c r="O28" s="39"/>
      <c r="P28" s="39">
        <v>4</v>
      </c>
      <c r="Q28" s="39">
        <v>1</v>
      </c>
      <c r="R28" s="39">
        <v>6</v>
      </c>
      <c r="S28" s="39"/>
      <c r="T28" s="39">
        <v>1</v>
      </c>
      <c r="U28" s="39"/>
      <c r="V28" s="39"/>
      <c r="W28" s="39">
        <v>3</v>
      </c>
      <c r="X28" s="37">
        <f>Y28</f>
        <v>46.5</v>
      </c>
      <c r="Y28" s="39">
        <f>Z28*2</f>
        <v>46.5</v>
      </c>
      <c r="Z28" s="39">
        <f>AA28+AD28</f>
        <v>23.25</v>
      </c>
      <c r="AA28" s="59">
        <f>AB28*AC28</f>
        <v>14.25</v>
      </c>
      <c r="AB28" s="40">
        <v>5.7</v>
      </c>
      <c r="AC28" s="40">
        <v>2.5</v>
      </c>
      <c r="AD28" s="59">
        <f t="shared" si="9"/>
        <v>9</v>
      </c>
      <c r="AE28" s="40">
        <v>3.6</v>
      </c>
      <c r="AF28" s="40">
        <v>2.5</v>
      </c>
      <c r="AG28" s="60"/>
    </row>
    <row r="29" spans="1:33" x14ac:dyDescent="0.25">
      <c r="A29" s="16" t="s">
        <v>18</v>
      </c>
      <c r="B29" s="32">
        <f>C29*D29*E29*F29</f>
        <v>7.3163999999999993E-2</v>
      </c>
      <c r="C29" s="55">
        <v>52</v>
      </c>
      <c r="D29" s="55">
        <v>0.1</v>
      </c>
      <c r="E29" s="55">
        <v>2.9999999999999997E-4</v>
      </c>
      <c r="F29" s="15">
        <f>G29+H29+N29+X29</f>
        <v>46.9</v>
      </c>
      <c r="G29" s="39">
        <v>7.9</v>
      </c>
      <c r="H29" s="39">
        <f>SUM(I29:M29)</f>
        <v>3</v>
      </c>
      <c r="I29" s="39">
        <v>1</v>
      </c>
      <c r="J29" s="39"/>
      <c r="K29" s="39"/>
      <c r="L29" s="39">
        <v>1</v>
      </c>
      <c r="M29" s="39">
        <v>1</v>
      </c>
      <c r="N29" s="39">
        <f>SUM(O29:W29)</f>
        <v>1</v>
      </c>
      <c r="O29" s="39"/>
      <c r="P29" s="39"/>
      <c r="Q29" s="39"/>
      <c r="R29" s="39"/>
      <c r="S29" s="39">
        <v>1</v>
      </c>
      <c r="T29" s="39"/>
      <c r="U29" s="39"/>
      <c r="V29" s="39"/>
      <c r="W29" s="39"/>
      <c r="X29" s="37">
        <f>Y29</f>
        <v>35</v>
      </c>
      <c r="Y29" s="39">
        <f>Z29*2</f>
        <v>35</v>
      </c>
      <c r="Z29" s="39">
        <f>AA29+AD29</f>
        <v>17.5</v>
      </c>
      <c r="AA29" s="59">
        <f>AB29*AC29</f>
        <v>14</v>
      </c>
      <c r="AB29" s="40">
        <v>5.6</v>
      </c>
      <c r="AC29" s="40">
        <v>2.5</v>
      </c>
      <c r="AD29" s="59">
        <f t="shared" si="9"/>
        <v>3.5</v>
      </c>
      <c r="AE29" s="40">
        <v>1.4</v>
      </c>
      <c r="AF29" s="40">
        <v>2.5</v>
      </c>
      <c r="AG29" s="60"/>
    </row>
    <row r="30" spans="1:33" x14ac:dyDescent="0.25">
      <c r="A30" s="21" t="s">
        <v>98</v>
      </c>
      <c r="B30" s="32"/>
      <c r="C30" s="56"/>
      <c r="D30" s="56"/>
      <c r="E30" s="56"/>
      <c r="F30" s="15"/>
      <c r="G30" s="39"/>
      <c r="H30" s="39"/>
      <c r="I30" s="39"/>
      <c r="J30" s="39"/>
      <c r="K30" s="39"/>
      <c r="L30" s="39"/>
      <c r="M30" s="39"/>
      <c r="N30" s="39"/>
      <c r="O30" s="39"/>
      <c r="P30" s="39"/>
      <c r="Q30" s="39"/>
      <c r="R30" s="39"/>
      <c r="S30" s="39"/>
      <c r="T30" s="39"/>
      <c r="U30" s="39"/>
      <c r="V30" s="39"/>
      <c r="W30" s="39"/>
      <c r="X30" s="37"/>
      <c r="Y30" s="39"/>
      <c r="Z30" s="39"/>
      <c r="AA30" s="59"/>
      <c r="AB30" s="40"/>
      <c r="AC30" s="40"/>
      <c r="AD30" s="59">
        <f t="shared" si="9"/>
        <v>0</v>
      </c>
      <c r="AE30" s="40"/>
      <c r="AF30" s="40"/>
      <c r="AG30" s="60"/>
    </row>
    <row r="31" spans="1:33" x14ac:dyDescent="0.25">
      <c r="A31" s="17">
        <v>302</v>
      </c>
      <c r="B31" s="32">
        <f>C31*D31*E31*F31</f>
        <v>0.12994799999999998</v>
      </c>
      <c r="C31" s="55">
        <v>52</v>
      </c>
      <c r="D31" s="55">
        <v>0.1</v>
      </c>
      <c r="E31" s="55">
        <v>2.9999999999999997E-4</v>
      </c>
      <c r="F31" s="15">
        <f>G31+H31+N31+X31</f>
        <v>83.3</v>
      </c>
      <c r="G31" s="39">
        <v>19.8</v>
      </c>
      <c r="H31" s="39">
        <f>SUM(I31:M31)</f>
        <v>3</v>
      </c>
      <c r="I31" s="39">
        <v>1</v>
      </c>
      <c r="J31" s="39"/>
      <c r="K31" s="39">
        <v>2</v>
      </c>
      <c r="L31" s="39"/>
      <c r="M31" s="39"/>
      <c r="N31" s="39">
        <f>SUM(O31:W31)</f>
        <v>15</v>
      </c>
      <c r="O31" s="39"/>
      <c r="P31" s="39">
        <v>4</v>
      </c>
      <c r="Q31" s="39">
        <v>2</v>
      </c>
      <c r="R31" s="39">
        <v>8</v>
      </c>
      <c r="S31" s="39"/>
      <c r="T31" s="39">
        <v>1</v>
      </c>
      <c r="U31" s="39"/>
      <c r="V31" s="39"/>
      <c r="W31" s="39"/>
      <c r="X31" s="37">
        <f>Y31</f>
        <v>45.5</v>
      </c>
      <c r="Y31" s="39">
        <f>Z31*2</f>
        <v>45.5</v>
      </c>
      <c r="Z31" s="39">
        <f>AA31+AD31</f>
        <v>22.75</v>
      </c>
      <c r="AA31" s="59">
        <f>AB31*AC31</f>
        <v>13.75</v>
      </c>
      <c r="AB31" s="40">
        <v>5.5</v>
      </c>
      <c r="AC31" s="40">
        <v>2.5</v>
      </c>
      <c r="AD31" s="59">
        <f t="shared" si="9"/>
        <v>9</v>
      </c>
      <c r="AE31" s="40">
        <v>3.6</v>
      </c>
      <c r="AF31" s="40">
        <v>2.5</v>
      </c>
      <c r="AG31" s="60"/>
    </row>
    <row r="32" spans="1:33" x14ac:dyDescent="0.25">
      <c r="A32" s="16" t="s">
        <v>18</v>
      </c>
      <c r="B32" s="32">
        <f>C32*D32*E32*F32</f>
        <v>7.4723999999999999E-2</v>
      </c>
      <c r="C32" s="55">
        <v>52</v>
      </c>
      <c r="D32" s="55">
        <v>0.1</v>
      </c>
      <c r="E32" s="55">
        <v>2.9999999999999997E-4</v>
      </c>
      <c r="F32" s="15">
        <f>G32+H32+N32+X32</f>
        <v>47.9</v>
      </c>
      <c r="G32" s="39">
        <v>8.9</v>
      </c>
      <c r="H32" s="39">
        <f>SUM(I32:M32)</f>
        <v>2</v>
      </c>
      <c r="I32" s="39">
        <v>1</v>
      </c>
      <c r="J32" s="39">
        <v>1</v>
      </c>
      <c r="K32" s="39"/>
      <c r="L32" s="39"/>
      <c r="M32" s="39"/>
      <c r="N32" s="39">
        <f>SUM(O32:W32)</f>
        <v>2</v>
      </c>
      <c r="O32" s="39"/>
      <c r="P32" s="39"/>
      <c r="Q32" s="39"/>
      <c r="R32" s="39">
        <v>2</v>
      </c>
      <c r="S32" s="39"/>
      <c r="T32" s="39"/>
      <c r="U32" s="39"/>
      <c r="V32" s="39"/>
      <c r="W32" s="39"/>
      <c r="X32" s="37">
        <f>Y32</f>
        <v>35</v>
      </c>
      <c r="Y32" s="39">
        <f>Z32*2</f>
        <v>35</v>
      </c>
      <c r="Z32" s="39">
        <f>AA32+AD32</f>
        <v>17.5</v>
      </c>
      <c r="AA32" s="59">
        <f>AB32*AC32</f>
        <v>14</v>
      </c>
      <c r="AB32" s="40">
        <v>5.6</v>
      </c>
      <c r="AC32" s="40">
        <v>2.5</v>
      </c>
      <c r="AD32" s="59">
        <f t="shared" si="9"/>
        <v>3.5</v>
      </c>
      <c r="AE32" s="40">
        <v>1.4</v>
      </c>
      <c r="AF32" s="40">
        <v>2.5</v>
      </c>
      <c r="AG32" s="60"/>
    </row>
    <row r="33" spans="1:33" x14ac:dyDescent="0.25">
      <c r="A33" s="16"/>
      <c r="B33" s="32"/>
      <c r="C33" s="56"/>
      <c r="D33" s="56"/>
      <c r="E33" s="56"/>
      <c r="F33" s="15"/>
      <c r="G33" s="24"/>
      <c r="H33" s="24"/>
      <c r="I33" s="24"/>
      <c r="J33" s="24"/>
      <c r="K33" s="24"/>
      <c r="L33" s="24"/>
      <c r="M33" s="24"/>
      <c r="N33" s="24"/>
      <c r="O33" s="24"/>
      <c r="P33" s="24"/>
      <c r="Q33" s="24"/>
      <c r="R33" s="24"/>
      <c r="S33" s="24"/>
      <c r="T33" s="24"/>
      <c r="U33" s="24"/>
      <c r="V33" s="24"/>
      <c r="W33" s="24"/>
      <c r="X33" s="37"/>
      <c r="Y33" s="39"/>
      <c r="Z33" s="39"/>
      <c r="AA33" s="59"/>
      <c r="AB33" s="40"/>
      <c r="AC33" s="40"/>
      <c r="AD33" s="59"/>
      <c r="AE33" s="40"/>
      <c r="AF33" s="40"/>
      <c r="AG33" s="60"/>
    </row>
    <row r="34" spans="1:33" ht="14.4" customHeight="1" x14ac:dyDescent="0.3">
      <c r="A34" s="79" t="s">
        <v>99</v>
      </c>
      <c r="B34" s="80"/>
      <c r="C34" s="80"/>
      <c r="D34" s="80"/>
      <c r="E34" s="80"/>
      <c r="F34" s="80"/>
      <c r="G34" s="80"/>
      <c r="H34" s="80"/>
      <c r="I34" s="80"/>
      <c r="J34" s="80"/>
      <c r="K34" s="80"/>
      <c r="L34" s="80"/>
      <c r="M34" s="80"/>
      <c r="N34" s="80"/>
      <c r="O34" s="80"/>
      <c r="P34" s="80"/>
      <c r="Q34" s="80"/>
      <c r="R34" s="80"/>
      <c r="S34" s="80"/>
      <c r="T34" s="80"/>
      <c r="U34" s="80"/>
      <c r="V34" s="80"/>
      <c r="W34" s="81"/>
      <c r="X34" s="37"/>
      <c r="Y34" s="39"/>
      <c r="Z34" s="39"/>
      <c r="AA34" s="59"/>
      <c r="AB34" s="40"/>
      <c r="AC34" s="40"/>
      <c r="AD34" s="59"/>
      <c r="AE34" s="40"/>
      <c r="AF34" s="40"/>
      <c r="AG34" s="60"/>
    </row>
    <row r="35" spans="1:33" x14ac:dyDescent="0.25">
      <c r="A35" s="18" t="s">
        <v>37</v>
      </c>
      <c r="B35" s="43">
        <f>C35*D35*E35*F35</f>
        <v>0.28562976000000001</v>
      </c>
      <c r="C35" s="55">
        <v>52</v>
      </c>
      <c r="D35" s="55">
        <v>0.1</v>
      </c>
      <c r="E35" s="55">
        <v>2.9999999999999997E-4</v>
      </c>
      <c r="F35" s="15">
        <f>G35+H35+N35+X35</f>
        <v>183.096</v>
      </c>
      <c r="G35" s="39">
        <v>52</v>
      </c>
      <c r="H35" s="39">
        <f>SUM(I35:M35)</f>
        <v>5</v>
      </c>
      <c r="I35" s="39">
        <v>1</v>
      </c>
      <c r="J35" s="39"/>
      <c r="K35" s="39">
        <v>4</v>
      </c>
      <c r="L35" s="39"/>
      <c r="M35" s="39"/>
      <c r="N35" s="39">
        <f>SUM(O35:W35)</f>
        <v>10</v>
      </c>
      <c r="O35" s="39"/>
      <c r="P35" s="39">
        <v>1</v>
      </c>
      <c r="Q35" s="39">
        <v>2</v>
      </c>
      <c r="R35" s="39">
        <v>3</v>
      </c>
      <c r="S35" s="39"/>
      <c r="T35" s="39"/>
      <c r="U35" s="39"/>
      <c r="V35" s="39">
        <v>4</v>
      </c>
      <c r="W35" s="39"/>
      <c r="X35" s="37">
        <f>Y35</f>
        <v>116.096</v>
      </c>
      <c r="Y35" s="39">
        <f>Z35*2</f>
        <v>116.096</v>
      </c>
      <c r="Z35" s="39">
        <f>AA35+AD35</f>
        <v>58.048000000000002</v>
      </c>
      <c r="AA35" s="59">
        <f>AB35*AC35</f>
        <v>43.2</v>
      </c>
      <c r="AB35" s="40">
        <v>13.5</v>
      </c>
      <c r="AC35" s="40">
        <v>3.2</v>
      </c>
      <c r="AD35" s="59">
        <f>AE35*AF35</f>
        <v>14.847999999999999</v>
      </c>
      <c r="AE35" s="40">
        <v>4.6399999999999997</v>
      </c>
      <c r="AF35" s="40">
        <v>3.2</v>
      </c>
      <c r="AG35" s="60"/>
    </row>
    <row r="36" spans="1:33" x14ac:dyDescent="0.25">
      <c r="A36" s="18" t="s">
        <v>38</v>
      </c>
      <c r="B36" s="43">
        <f>C36*D36*E36*F36</f>
        <v>0.11977056000000001</v>
      </c>
      <c r="C36" s="55">
        <v>52</v>
      </c>
      <c r="D36" s="55">
        <v>0.1</v>
      </c>
      <c r="E36" s="55">
        <v>2.9999999999999997E-4</v>
      </c>
      <c r="F36" s="15">
        <f>G36+H36+N36+X36</f>
        <v>76.77600000000001</v>
      </c>
      <c r="G36" s="39">
        <v>16</v>
      </c>
      <c r="H36" s="39">
        <f>SUM(I36:M36)</f>
        <v>5</v>
      </c>
      <c r="I36" s="39">
        <v>1</v>
      </c>
      <c r="J36" s="39"/>
      <c r="K36" s="39">
        <v>4</v>
      </c>
      <c r="L36" s="39"/>
      <c r="M36" s="39"/>
      <c r="N36" s="39">
        <f>SUM(O36:W36)</f>
        <v>4</v>
      </c>
      <c r="O36" s="39"/>
      <c r="P36" s="39"/>
      <c r="Q36" s="39">
        <v>2</v>
      </c>
      <c r="R36" s="39">
        <v>2</v>
      </c>
      <c r="S36" s="39"/>
      <c r="T36" s="39"/>
      <c r="U36" s="39"/>
      <c r="V36" s="39"/>
      <c r="W36" s="39"/>
      <c r="X36" s="37">
        <f>Y36</f>
        <v>51.776000000000003</v>
      </c>
      <c r="Y36" s="39">
        <f>Z36*2</f>
        <v>51.776000000000003</v>
      </c>
      <c r="Z36" s="39">
        <f>AA36+AD36</f>
        <v>25.888000000000002</v>
      </c>
      <c r="AA36" s="59">
        <f>AB36*AC36</f>
        <v>14.784000000000001</v>
      </c>
      <c r="AB36" s="40">
        <v>4.62</v>
      </c>
      <c r="AC36" s="40">
        <v>3.2</v>
      </c>
      <c r="AD36" s="59">
        <f>AE36*AF36</f>
        <v>11.104000000000001</v>
      </c>
      <c r="AE36" s="40">
        <v>3.47</v>
      </c>
      <c r="AF36" s="40">
        <v>3.2</v>
      </c>
      <c r="AG36" s="60"/>
    </row>
    <row r="37" spans="1:33" ht="27.6" customHeight="1" x14ac:dyDescent="0.25">
      <c r="A37" s="18" t="s">
        <v>39</v>
      </c>
      <c r="B37" s="43">
        <f>C37*D37*E37*F37</f>
        <v>0.11806080000000001</v>
      </c>
      <c r="C37" s="55">
        <v>52</v>
      </c>
      <c r="D37" s="55">
        <v>0.1</v>
      </c>
      <c r="E37" s="55">
        <v>2.9999999999999997E-4</v>
      </c>
      <c r="F37" s="15">
        <f>G37+H37+N37+X37</f>
        <v>75.680000000000007</v>
      </c>
      <c r="G37" s="39">
        <v>16</v>
      </c>
      <c r="H37" s="39">
        <f>SUM(I37:M37)</f>
        <v>0</v>
      </c>
      <c r="I37" s="39"/>
      <c r="J37" s="39"/>
      <c r="K37" s="39"/>
      <c r="L37" s="39"/>
      <c r="M37" s="39"/>
      <c r="N37" s="39">
        <f>SUM(O37:W37)</f>
        <v>4</v>
      </c>
      <c r="O37" s="39"/>
      <c r="P37" s="39">
        <v>4</v>
      </c>
      <c r="Q37" s="39"/>
      <c r="R37" s="39"/>
      <c r="S37" s="39"/>
      <c r="T37" s="39"/>
      <c r="U37" s="39"/>
      <c r="V37" s="39"/>
      <c r="W37" s="39"/>
      <c r="X37" s="37">
        <f>Y37</f>
        <v>55.680000000000007</v>
      </c>
      <c r="Y37" s="39">
        <f>Z37*2</f>
        <v>55.680000000000007</v>
      </c>
      <c r="Z37" s="39">
        <f>AA37+AD37</f>
        <v>27.840000000000003</v>
      </c>
      <c r="AA37" s="40">
        <f>AB37*AC37</f>
        <v>19.200000000000003</v>
      </c>
      <c r="AB37" s="40">
        <v>6</v>
      </c>
      <c r="AC37" s="40">
        <v>3.2</v>
      </c>
      <c r="AD37" s="40">
        <f>AE37*AF37</f>
        <v>8.64</v>
      </c>
      <c r="AE37" s="40">
        <v>2.7</v>
      </c>
      <c r="AF37" s="40">
        <v>3.2</v>
      </c>
      <c r="AG37" s="60"/>
    </row>
    <row r="38" spans="1:33" x14ac:dyDescent="0.25">
      <c r="A38" s="18" t="s">
        <v>43</v>
      </c>
      <c r="B38" s="43">
        <f>C38*D38*E38*F38</f>
        <v>0.13147055999999999</v>
      </c>
      <c r="C38" s="55">
        <v>52</v>
      </c>
      <c r="D38" s="55">
        <v>0.1</v>
      </c>
      <c r="E38" s="55">
        <v>2.9999999999999997E-4</v>
      </c>
      <c r="F38" s="15">
        <f>G38+H38+N38+X38</f>
        <v>84.275999999999996</v>
      </c>
      <c r="G38" s="39">
        <v>18.3</v>
      </c>
      <c r="H38" s="39">
        <f>SUM(I38:M38)</f>
        <v>1</v>
      </c>
      <c r="I38" s="39">
        <v>1</v>
      </c>
      <c r="J38" s="39"/>
      <c r="K38" s="39"/>
      <c r="L38" s="39"/>
      <c r="M38" s="39"/>
      <c r="N38" s="39">
        <f>SUM(O38:W38)</f>
        <v>10</v>
      </c>
      <c r="O38" s="39"/>
      <c r="P38" s="39">
        <v>1</v>
      </c>
      <c r="Q38" s="39">
        <v>2</v>
      </c>
      <c r="R38" s="39">
        <v>4</v>
      </c>
      <c r="S38" s="39">
        <v>1</v>
      </c>
      <c r="T38" s="39">
        <v>2</v>
      </c>
      <c r="U38" s="39"/>
      <c r="V38" s="39"/>
      <c r="W38" s="39"/>
      <c r="X38" s="37">
        <f>Y38</f>
        <v>54.975999999999999</v>
      </c>
      <c r="Y38" s="39">
        <f>Z38*2</f>
        <v>54.975999999999999</v>
      </c>
      <c r="Z38" s="39">
        <f>AA38+AD38</f>
        <v>27.488</v>
      </c>
      <c r="AA38" s="59">
        <f>AB38*AC38</f>
        <v>14.784000000000001</v>
      </c>
      <c r="AB38" s="40">
        <v>4.62</v>
      </c>
      <c r="AC38" s="40">
        <v>3.2</v>
      </c>
      <c r="AD38" s="59">
        <f>AE38*AF38</f>
        <v>12.704000000000001</v>
      </c>
      <c r="AE38" s="40">
        <v>3.97</v>
      </c>
      <c r="AF38" s="40">
        <v>3.2</v>
      </c>
      <c r="AG38" s="60"/>
    </row>
    <row r="39" spans="1:33" x14ac:dyDescent="0.25">
      <c r="A39" s="18" t="s">
        <v>47</v>
      </c>
      <c r="B39" s="43">
        <f>C39*D39*E39*F39</f>
        <v>9.6407999999999994E-2</v>
      </c>
      <c r="C39" s="55">
        <v>52</v>
      </c>
      <c r="D39" s="55">
        <v>0.1</v>
      </c>
      <c r="E39" s="55">
        <v>2.9999999999999997E-4</v>
      </c>
      <c r="F39" s="15">
        <f>G39+H39+N39+X39</f>
        <v>61.8</v>
      </c>
      <c r="G39" s="39">
        <v>10</v>
      </c>
      <c r="H39" s="39">
        <f>SUM(I39:M39)</f>
        <v>0</v>
      </c>
      <c r="I39" s="39"/>
      <c r="J39" s="39"/>
      <c r="K39" s="39"/>
      <c r="L39" s="39"/>
      <c r="M39" s="39"/>
      <c r="N39" s="39">
        <f>SUM(O39:W39)</f>
        <v>7</v>
      </c>
      <c r="O39" s="39"/>
      <c r="P39" s="39">
        <v>4</v>
      </c>
      <c r="Q39" s="39"/>
      <c r="R39" s="39">
        <v>1</v>
      </c>
      <c r="S39" s="39"/>
      <c r="T39" s="39">
        <v>2</v>
      </c>
      <c r="U39" s="39"/>
      <c r="V39" s="39"/>
      <c r="W39" s="39"/>
      <c r="X39" s="37">
        <f>Y39</f>
        <v>44.8</v>
      </c>
      <c r="Y39" s="39">
        <f>Z39*2</f>
        <v>44.8</v>
      </c>
      <c r="Z39" s="39">
        <f>AA39+AD39</f>
        <v>22.4</v>
      </c>
      <c r="AA39" s="59">
        <f>AB39*AC39</f>
        <v>16</v>
      </c>
      <c r="AB39" s="40">
        <v>5</v>
      </c>
      <c r="AC39" s="40">
        <v>3.2</v>
      </c>
      <c r="AD39" s="59">
        <f>AE39*AF39</f>
        <v>6.4</v>
      </c>
      <c r="AE39" s="40">
        <v>2</v>
      </c>
      <c r="AF39" s="40">
        <v>3.2</v>
      </c>
      <c r="AG39" s="60"/>
    </row>
    <row r="40" spans="1:33" ht="14.4" customHeight="1" x14ac:dyDescent="0.3">
      <c r="A40" s="79" t="s">
        <v>94</v>
      </c>
      <c r="B40" s="80"/>
      <c r="C40" s="80"/>
      <c r="D40" s="80"/>
      <c r="E40" s="80"/>
      <c r="F40" s="80"/>
      <c r="G40" s="80"/>
      <c r="H40" s="80"/>
      <c r="I40" s="80"/>
      <c r="J40" s="80"/>
      <c r="K40" s="80"/>
      <c r="L40" s="80"/>
      <c r="M40" s="80"/>
      <c r="N40" s="80"/>
      <c r="O40" s="80"/>
      <c r="P40" s="80"/>
      <c r="Q40" s="80"/>
      <c r="R40" s="80"/>
      <c r="S40" s="80"/>
      <c r="T40" s="80"/>
      <c r="U40" s="80"/>
      <c r="V40" s="80"/>
      <c r="W40" s="81"/>
      <c r="X40" s="60"/>
      <c r="Y40" s="60"/>
      <c r="Z40" s="60"/>
      <c r="AA40" s="88" t="s">
        <v>123</v>
      </c>
      <c r="AB40" s="84"/>
      <c r="AC40" s="89"/>
      <c r="AD40" s="88" t="s">
        <v>124</v>
      </c>
      <c r="AE40" s="84"/>
      <c r="AF40" s="89"/>
      <c r="AG40" s="60"/>
    </row>
    <row r="41" spans="1:33" x14ac:dyDescent="0.25">
      <c r="A41" s="53" t="s">
        <v>95</v>
      </c>
      <c r="B41" s="54"/>
      <c r="C41" s="40"/>
      <c r="D41" s="55"/>
      <c r="E41" s="40"/>
      <c r="F41" s="56"/>
      <c r="G41" s="57"/>
      <c r="H41" s="57"/>
      <c r="I41" s="57"/>
      <c r="J41" s="57"/>
      <c r="K41" s="57"/>
      <c r="L41" s="57"/>
      <c r="M41" s="57"/>
      <c r="N41" s="57"/>
      <c r="O41" s="57"/>
      <c r="P41" s="57"/>
      <c r="Q41" s="57"/>
      <c r="R41" s="57"/>
      <c r="S41" s="57"/>
      <c r="T41" s="57"/>
      <c r="U41" s="57"/>
      <c r="V41" s="57"/>
      <c r="W41" s="57"/>
      <c r="X41" s="58"/>
      <c r="Y41" s="57"/>
      <c r="Z41" s="57"/>
      <c r="AA41" s="59"/>
      <c r="AB41" s="40"/>
      <c r="AC41" s="40"/>
      <c r="AD41" s="59"/>
      <c r="AE41" s="40"/>
      <c r="AF41" s="40"/>
      <c r="AG41" s="60"/>
    </row>
    <row r="42" spans="1:33" x14ac:dyDescent="0.25">
      <c r="A42" s="16" t="s">
        <v>9</v>
      </c>
      <c r="B42" s="32">
        <f>C42*D42*E42*F42</f>
        <v>7.7219999999999997E-2</v>
      </c>
      <c r="C42" s="55">
        <v>52</v>
      </c>
      <c r="D42" s="55">
        <v>0.1</v>
      </c>
      <c r="E42" s="55">
        <v>2.9999999999999997E-4</v>
      </c>
      <c r="F42" s="15">
        <f>G42+H42+N42+X42</f>
        <v>49.5</v>
      </c>
      <c r="G42" s="39">
        <v>12.5</v>
      </c>
      <c r="H42" s="39">
        <f>SUM(I42:M42)</f>
        <v>1</v>
      </c>
      <c r="I42" s="39">
        <v>1</v>
      </c>
      <c r="J42" s="39"/>
      <c r="K42" s="39"/>
      <c r="L42" s="39"/>
      <c r="M42" s="39"/>
      <c r="N42" s="39">
        <f>SUM(O42:W42)</f>
        <v>6</v>
      </c>
      <c r="O42" s="39"/>
      <c r="P42" s="39">
        <v>1</v>
      </c>
      <c r="Q42" s="39">
        <v>2</v>
      </c>
      <c r="R42" s="39"/>
      <c r="S42" s="39">
        <v>1</v>
      </c>
      <c r="T42" s="39">
        <v>2</v>
      </c>
      <c r="U42" s="39"/>
      <c r="V42" s="39"/>
      <c r="W42" s="39"/>
      <c r="X42" s="37">
        <f>Y42</f>
        <v>30</v>
      </c>
      <c r="Y42" s="39">
        <f>Z42*2</f>
        <v>30</v>
      </c>
      <c r="Z42" s="39">
        <f>AA42+AD42</f>
        <v>15</v>
      </c>
      <c r="AA42" s="59">
        <f>AB42*AC42</f>
        <v>10</v>
      </c>
      <c r="AB42" s="40">
        <v>5</v>
      </c>
      <c r="AC42" s="40">
        <v>2</v>
      </c>
      <c r="AD42" s="59">
        <f>AE42*AF42</f>
        <v>5</v>
      </c>
      <c r="AE42" s="40">
        <v>2.5</v>
      </c>
      <c r="AF42" s="40">
        <v>2</v>
      </c>
      <c r="AG42" s="60"/>
    </row>
    <row r="43" spans="1:33" ht="14.4" customHeight="1" x14ac:dyDescent="0.3">
      <c r="A43" s="79" t="s">
        <v>100</v>
      </c>
      <c r="B43" s="80"/>
      <c r="C43" s="80"/>
      <c r="D43" s="80"/>
      <c r="E43" s="80"/>
      <c r="F43" s="80"/>
      <c r="G43" s="80"/>
      <c r="H43" s="80"/>
      <c r="I43" s="80"/>
      <c r="J43" s="80"/>
      <c r="K43" s="80"/>
      <c r="L43" s="80"/>
      <c r="M43" s="80"/>
      <c r="N43" s="80"/>
      <c r="O43" s="80"/>
      <c r="P43" s="80"/>
      <c r="Q43" s="80"/>
      <c r="R43" s="80"/>
      <c r="S43" s="80"/>
      <c r="T43" s="80"/>
      <c r="U43" s="80"/>
      <c r="V43" s="80"/>
      <c r="W43" s="81"/>
      <c r="X43" s="37"/>
      <c r="Y43" s="39"/>
      <c r="Z43" s="39"/>
      <c r="AA43" s="59"/>
      <c r="AB43" s="40"/>
      <c r="AC43" s="40"/>
      <c r="AD43" s="59"/>
      <c r="AE43" s="40"/>
      <c r="AF43" s="40"/>
      <c r="AG43" s="60"/>
    </row>
    <row r="44" spans="1:33" x14ac:dyDescent="0.25">
      <c r="A44" s="18" t="s">
        <v>49</v>
      </c>
      <c r="B44" s="43">
        <f t="shared" ref="B44:B53" si="10">C44*D44*E44*F44</f>
        <v>8.1900000000000001E-2</v>
      </c>
      <c r="C44" s="55">
        <v>52</v>
      </c>
      <c r="D44" s="55">
        <v>0.1</v>
      </c>
      <c r="E44" s="55">
        <v>2.9999999999999997E-4</v>
      </c>
      <c r="F44" s="15">
        <f t="shared" ref="F44:F53" si="11">G44+H44+N44+X44</f>
        <v>52.5</v>
      </c>
      <c r="G44" s="39">
        <v>11.5</v>
      </c>
      <c r="H44" s="39">
        <f t="shared" ref="H44:H53" si="12">SUM(I44:M44)</f>
        <v>0</v>
      </c>
      <c r="I44" s="39"/>
      <c r="J44" s="39"/>
      <c r="K44" s="39"/>
      <c r="L44" s="39"/>
      <c r="M44" s="39"/>
      <c r="N44" s="39">
        <f t="shared" ref="N44:N53" si="13">SUM(O44:W44)</f>
        <v>7</v>
      </c>
      <c r="O44" s="39"/>
      <c r="P44" s="39"/>
      <c r="Q44" s="39">
        <v>2</v>
      </c>
      <c r="R44" s="39">
        <v>4</v>
      </c>
      <c r="S44" s="39">
        <v>1</v>
      </c>
      <c r="T44" s="39"/>
      <c r="U44" s="39"/>
      <c r="V44" s="39"/>
      <c r="W44" s="39"/>
      <c r="X44" s="37">
        <f t="shared" ref="X44:X53" si="14">Y44</f>
        <v>34</v>
      </c>
      <c r="Y44" s="39">
        <f t="shared" ref="Y44:Y53" si="15">Z44*2</f>
        <v>34</v>
      </c>
      <c r="Z44" s="39">
        <f t="shared" ref="Z44:Z53" si="16">AA44+AD44</f>
        <v>17</v>
      </c>
      <c r="AA44" s="59">
        <f t="shared" ref="AA44:AA53" si="17">AB44*AC44</f>
        <v>9.25</v>
      </c>
      <c r="AB44" s="40">
        <v>3.7</v>
      </c>
      <c r="AC44" s="40">
        <v>2.5</v>
      </c>
      <c r="AD44" s="59">
        <f t="shared" ref="AD44:AD53" si="18">AE44*AF44</f>
        <v>7.75</v>
      </c>
      <c r="AE44" s="40">
        <v>3.1</v>
      </c>
      <c r="AF44" s="40">
        <v>2.5</v>
      </c>
      <c r="AG44" s="60"/>
    </row>
    <row r="45" spans="1:33" x14ac:dyDescent="0.25">
      <c r="A45" s="18" t="s">
        <v>50</v>
      </c>
      <c r="B45" s="43">
        <f t="shared" si="10"/>
        <v>6.9419999999999996E-2</v>
      </c>
      <c r="C45" s="55">
        <v>52</v>
      </c>
      <c r="D45" s="55">
        <v>0.1</v>
      </c>
      <c r="E45" s="55">
        <v>2.9999999999999997E-4</v>
      </c>
      <c r="F45" s="15">
        <f t="shared" si="11"/>
        <v>44.5</v>
      </c>
      <c r="G45" s="39">
        <v>8.5</v>
      </c>
      <c r="H45" s="39">
        <f t="shared" si="12"/>
        <v>1</v>
      </c>
      <c r="I45" s="39">
        <v>1</v>
      </c>
      <c r="J45" s="39"/>
      <c r="K45" s="39"/>
      <c r="L45" s="39"/>
      <c r="M45" s="39"/>
      <c r="N45" s="39">
        <f t="shared" si="13"/>
        <v>5</v>
      </c>
      <c r="O45" s="39"/>
      <c r="P45" s="39">
        <v>1</v>
      </c>
      <c r="Q45" s="39">
        <v>1</v>
      </c>
      <c r="R45" s="39"/>
      <c r="S45" s="39">
        <v>1</v>
      </c>
      <c r="T45" s="39">
        <v>2</v>
      </c>
      <c r="U45" s="39"/>
      <c r="V45" s="39"/>
      <c r="W45" s="39"/>
      <c r="X45" s="37">
        <f t="shared" si="14"/>
        <v>30</v>
      </c>
      <c r="Y45" s="39">
        <f t="shared" si="15"/>
        <v>30</v>
      </c>
      <c r="Z45" s="39">
        <f t="shared" si="16"/>
        <v>15</v>
      </c>
      <c r="AA45" s="59">
        <f t="shared" si="17"/>
        <v>9.25</v>
      </c>
      <c r="AB45" s="40">
        <v>3.7</v>
      </c>
      <c r="AC45" s="40">
        <v>2.5</v>
      </c>
      <c r="AD45" s="59">
        <f t="shared" si="18"/>
        <v>5.75</v>
      </c>
      <c r="AE45" s="40">
        <v>2.2999999999999998</v>
      </c>
      <c r="AF45" s="40">
        <v>2.5</v>
      </c>
      <c r="AG45" s="60"/>
    </row>
    <row r="46" spans="1:33" x14ac:dyDescent="0.25">
      <c r="A46" s="18" t="s">
        <v>51</v>
      </c>
      <c r="B46" s="43">
        <f t="shared" si="10"/>
        <v>7.2228000000000001E-2</v>
      </c>
      <c r="C46" s="55">
        <v>52</v>
      </c>
      <c r="D46" s="55">
        <v>0.1</v>
      </c>
      <c r="E46" s="55">
        <v>2.9999999999999997E-4</v>
      </c>
      <c r="F46" s="15">
        <f t="shared" si="11"/>
        <v>46.3</v>
      </c>
      <c r="G46" s="39">
        <v>8.3000000000000007</v>
      </c>
      <c r="H46" s="39">
        <f t="shared" si="12"/>
        <v>0</v>
      </c>
      <c r="I46" s="39"/>
      <c r="J46" s="39"/>
      <c r="K46" s="39"/>
      <c r="L46" s="39"/>
      <c r="M46" s="39"/>
      <c r="N46" s="39">
        <f t="shared" si="13"/>
        <v>3</v>
      </c>
      <c r="O46" s="39"/>
      <c r="P46" s="39">
        <v>1</v>
      </c>
      <c r="Q46" s="39"/>
      <c r="R46" s="39">
        <v>2</v>
      </c>
      <c r="S46" s="39"/>
      <c r="T46" s="39"/>
      <c r="U46" s="39"/>
      <c r="V46" s="39"/>
      <c r="W46" s="39"/>
      <c r="X46" s="37">
        <f t="shared" si="14"/>
        <v>35</v>
      </c>
      <c r="Y46" s="39">
        <f t="shared" si="15"/>
        <v>35</v>
      </c>
      <c r="Z46" s="39">
        <f t="shared" si="16"/>
        <v>17.5</v>
      </c>
      <c r="AA46" s="59">
        <f t="shared" si="17"/>
        <v>13.75</v>
      </c>
      <c r="AB46" s="40">
        <v>5.5</v>
      </c>
      <c r="AC46" s="40">
        <v>2.5</v>
      </c>
      <c r="AD46" s="59">
        <f t="shared" si="18"/>
        <v>3.75</v>
      </c>
      <c r="AE46" s="40">
        <v>1.5</v>
      </c>
      <c r="AF46" s="40">
        <v>2.5</v>
      </c>
      <c r="AG46" s="60"/>
    </row>
    <row r="47" spans="1:33" x14ac:dyDescent="0.25">
      <c r="A47" s="18" t="s">
        <v>52</v>
      </c>
      <c r="B47" s="43">
        <f t="shared" si="10"/>
        <v>6.318E-2</v>
      </c>
      <c r="C47" s="55">
        <v>52</v>
      </c>
      <c r="D47" s="55">
        <v>0.1</v>
      </c>
      <c r="E47" s="55">
        <v>2.9999999999999997E-4</v>
      </c>
      <c r="F47" s="15">
        <f t="shared" si="11"/>
        <v>40.5</v>
      </c>
      <c r="G47" s="39">
        <v>7</v>
      </c>
      <c r="H47" s="39">
        <f t="shared" si="12"/>
        <v>1</v>
      </c>
      <c r="I47" s="39">
        <v>1</v>
      </c>
      <c r="J47" s="39"/>
      <c r="K47" s="39"/>
      <c r="L47" s="39"/>
      <c r="M47" s="39"/>
      <c r="N47" s="39">
        <f t="shared" si="13"/>
        <v>5</v>
      </c>
      <c r="O47" s="39"/>
      <c r="P47" s="39"/>
      <c r="Q47" s="39"/>
      <c r="R47" s="39"/>
      <c r="S47" s="39">
        <v>3</v>
      </c>
      <c r="T47" s="39">
        <v>2</v>
      </c>
      <c r="U47" s="39"/>
      <c r="V47" s="39"/>
      <c r="W47" s="39"/>
      <c r="X47" s="37">
        <f t="shared" si="14"/>
        <v>27.5</v>
      </c>
      <c r="Y47" s="39">
        <f t="shared" si="15"/>
        <v>27.5</v>
      </c>
      <c r="Z47" s="39">
        <f t="shared" si="16"/>
        <v>13.75</v>
      </c>
      <c r="AA47" s="59">
        <f t="shared" si="17"/>
        <v>8.75</v>
      </c>
      <c r="AB47" s="40">
        <v>3.5</v>
      </c>
      <c r="AC47" s="40">
        <v>2.5</v>
      </c>
      <c r="AD47" s="59">
        <f t="shared" si="18"/>
        <v>5</v>
      </c>
      <c r="AE47" s="40">
        <v>2</v>
      </c>
      <c r="AF47" s="40">
        <v>2.5</v>
      </c>
      <c r="AG47" s="60"/>
    </row>
    <row r="48" spans="1:33" x14ac:dyDescent="0.25">
      <c r="A48" s="18" t="s">
        <v>53</v>
      </c>
      <c r="B48" s="43">
        <f t="shared" si="10"/>
        <v>5.7407999999999994E-2</v>
      </c>
      <c r="C48" s="55">
        <v>52</v>
      </c>
      <c r="D48" s="55">
        <v>0.1</v>
      </c>
      <c r="E48" s="55">
        <v>2.9999999999999997E-4</v>
      </c>
      <c r="F48" s="15">
        <f t="shared" si="11"/>
        <v>36.799999999999997</v>
      </c>
      <c r="G48" s="39">
        <v>6.3</v>
      </c>
      <c r="H48" s="39">
        <f t="shared" si="12"/>
        <v>1</v>
      </c>
      <c r="I48" s="39">
        <v>1</v>
      </c>
      <c r="J48" s="39"/>
      <c r="K48" s="39"/>
      <c r="L48" s="39"/>
      <c r="M48" s="39"/>
      <c r="N48" s="39">
        <f t="shared" si="13"/>
        <v>3</v>
      </c>
      <c r="O48" s="39"/>
      <c r="P48" s="39">
        <v>1</v>
      </c>
      <c r="Q48" s="39"/>
      <c r="R48" s="39">
        <v>2</v>
      </c>
      <c r="S48" s="39"/>
      <c r="T48" s="39"/>
      <c r="U48" s="39"/>
      <c r="V48" s="39"/>
      <c r="W48" s="39"/>
      <c r="X48" s="37">
        <f t="shared" si="14"/>
        <v>26.5</v>
      </c>
      <c r="Y48" s="39">
        <f t="shared" si="15"/>
        <v>26.5</v>
      </c>
      <c r="Z48" s="39">
        <f t="shared" si="16"/>
        <v>13.25</v>
      </c>
      <c r="AA48" s="59">
        <f t="shared" si="17"/>
        <v>8.75</v>
      </c>
      <c r="AB48" s="40">
        <v>3.5</v>
      </c>
      <c r="AC48" s="40">
        <v>2.5</v>
      </c>
      <c r="AD48" s="59">
        <f t="shared" si="18"/>
        <v>4.5</v>
      </c>
      <c r="AE48" s="40">
        <v>1.8</v>
      </c>
      <c r="AF48" s="40">
        <v>2.5</v>
      </c>
      <c r="AG48" s="60"/>
    </row>
    <row r="49" spans="1:33" x14ac:dyDescent="0.25">
      <c r="A49" s="18" t="s">
        <v>54</v>
      </c>
      <c r="B49" s="43">
        <f t="shared" si="10"/>
        <v>8.3459999999999993E-2</v>
      </c>
      <c r="C49" s="55">
        <v>52</v>
      </c>
      <c r="D49" s="55">
        <v>0.1</v>
      </c>
      <c r="E49" s="55">
        <v>2.9999999999999997E-4</v>
      </c>
      <c r="F49" s="15">
        <f t="shared" si="11"/>
        <v>53.5</v>
      </c>
      <c r="G49" s="39">
        <v>11</v>
      </c>
      <c r="H49" s="39">
        <f t="shared" si="12"/>
        <v>1</v>
      </c>
      <c r="I49" s="39">
        <v>1</v>
      </c>
      <c r="J49" s="39"/>
      <c r="K49" s="39"/>
      <c r="L49" s="39"/>
      <c r="M49" s="39"/>
      <c r="N49" s="39">
        <f t="shared" si="13"/>
        <v>8</v>
      </c>
      <c r="O49" s="39"/>
      <c r="P49" s="39">
        <v>5</v>
      </c>
      <c r="Q49" s="39"/>
      <c r="R49" s="39"/>
      <c r="S49" s="39"/>
      <c r="T49" s="39">
        <v>3</v>
      </c>
      <c r="U49" s="39"/>
      <c r="V49" s="39"/>
      <c r="W49" s="39"/>
      <c r="X49" s="37">
        <f t="shared" si="14"/>
        <v>33.5</v>
      </c>
      <c r="Y49" s="39">
        <f t="shared" si="15"/>
        <v>33.5</v>
      </c>
      <c r="Z49" s="39">
        <f t="shared" si="16"/>
        <v>16.75</v>
      </c>
      <c r="AA49" s="59">
        <f t="shared" si="17"/>
        <v>9.5</v>
      </c>
      <c r="AB49" s="40">
        <v>3.8</v>
      </c>
      <c r="AC49" s="40">
        <v>2.5</v>
      </c>
      <c r="AD49" s="59">
        <f t="shared" si="18"/>
        <v>7.25</v>
      </c>
      <c r="AE49" s="40">
        <v>2.9</v>
      </c>
      <c r="AF49" s="40">
        <v>2.5</v>
      </c>
      <c r="AG49" s="60"/>
    </row>
    <row r="50" spans="1:33" x14ac:dyDescent="0.25">
      <c r="A50" s="18" t="s">
        <v>55</v>
      </c>
      <c r="B50" s="43">
        <f t="shared" si="10"/>
        <v>7.3632000000000003E-2</v>
      </c>
      <c r="C50" s="55">
        <v>52</v>
      </c>
      <c r="D50" s="55">
        <v>0.1</v>
      </c>
      <c r="E50" s="55">
        <v>2.9999999999999997E-4</v>
      </c>
      <c r="F50" s="15">
        <f t="shared" si="11"/>
        <v>47.2</v>
      </c>
      <c r="G50" s="39">
        <v>8.6999999999999993</v>
      </c>
      <c r="H50" s="39">
        <f t="shared" si="12"/>
        <v>1</v>
      </c>
      <c r="I50" s="39">
        <v>1</v>
      </c>
      <c r="J50" s="39"/>
      <c r="K50" s="39"/>
      <c r="L50" s="39"/>
      <c r="M50" s="39"/>
      <c r="N50" s="39">
        <f t="shared" si="13"/>
        <v>8</v>
      </c>
      <c r="O50" s="39"/>
      <c r="P50" s="39"/>
      <c r="Q50" s="39">
        <v>1</v>
      </c>
      <c r="R50" s="39"/>
      <c r="S50" s="39">
        <v>1</v>
      </c>
      <c r="T50" s="39">
        <v>6</v>
      </c>
      <c r="U50" s="39"/>
      <c r="V50" s="39"/>
      <c r="W50" s="39"/>
      <c r="X50" s="37">
        <f t="shared" si="14"/>
        <v>29.5</v>
      </c>
      <c r="Y50" s="39">
        <f t="shared" si="15"/>
        <v>29.5</v>
      </c>
      <c r="Z50" s="39">
        <f t="shared" si="16"/>
        <v>14.75</v>
      </c>
      <c r="AA50" s="59">
        <f t="shared" si="17"/>
        <v>7.5</v>
      </c>
      <c r="AB50" s="40">
        <v>3</v>
      </c>
      <c r="AC50" s="40">
        <v>2.5</v>
      </c>
      <c r="AD50" s="59">
        <f t="shared" si="18"/>
        <v>7.25</v>
      </c>
      <c r="AE50" s="40">
        <v>2.9</v>
      </c>
      <c r="AF50" s="40">
        <v>2.5</v>
      </c>
      <c r="AG50" s="60"/>
    </row>
    <row r="51" spans="1:33" x14ac:dyDescent="0.25">
      <c r="A51" s="18" t="s">
        <v>56</v>
      </c>
      <c r="B51" s="43">
        <f t="shared" si="10"/>
        <v>6.8484000000000003E-2</v>
      </c>
      <c r="C51" s="55">
        <v>52</v>
      </c>
      <c r="D51" s="55">
        <v>0.1</v>
      </c>
      <c r="E51" s="55">
        <v>2.9999999999999997E-4</v>
      </c>
      <c r="F51" s="15">
        <f t="shared" si="11"/>
        <v>43.9</v>
      </c>
      <c r="G51" s="39">
        <v>7.9</v>
      </c>
      <c r="H51" s="39">
        <f t="shared" si="12"/>
        <v>1</v>
      </c>
      <c r="I51" s="39">
        <v>1</v>
      </c>
      <c r="J51" s="39"/>
      <c r="K51" s="39"/>
      <c r="L51" s="39"/>
      <c r="M51" s="39"/>
      <c r="N51" s="39">
        <f t="shared" si="13"/>
        <v>4</v>
      </c>
      <c r="O51" s="39"/>
      <c r="P51" s="39"/>
      <c r="Q51" s="39">
        <v>3</v>
      </c>
      <c r="R51" s="39"/>
      <c r="S51" s="39">
        <v>1</v>
      </c>
      <c r="T51" s="39"/>
      <c r="U51" s="39"/>
      <c r="V51" s="39"/>
      <c r="W51" s="39"/>
      <c r="X51" s="37">
        <f t="shared" si="14"/>
        <v>31</v>
      </c>
      <c r="Y51" s="39">
        <f t="shared" si="15"/>
        <v>31</v>
      </c>
      <c r="Z51" s="39">
        <f t="shared" si="16"/>
        <v>15.5</v>
      </c>
      <c r="AA51" s="59">
        <f t="shared" si="17"/>
        <v>10.5</v>
      </c>
      <c r="AB51" s="40">
        <v>4.2</v>
      </c>
      <c r="AC51" s="40">
        <v>2.5</v>
      </c>
      <c r="AD51" s="59">
        <f t="shared" si="18"/>
        <v>5</v>
      </c>
      <c r="AE51" s="40">
        <v>2</v>
      </c>
      <c r="AF51" s="40">
        <v>2.5</v>
      </c>
      <c r="AG51" s="60"/>
    </row>
    <row r="52" spans="1:33" x14ac:dyDescent="0.25">
      <c r="A52" s="18" t="s">
        <v>51</v>
      </c>
      <c r="B52" s="43">
        <f t="shared" si="10"/>
        <v>7.3787999999999992E-2</v>
      </c>
      <c r="C52" s="55">
        <v>52</v>
      </c>
      <c r="D52" s="55">
        <v>0.1</v>
      </c>
      <c r="E52" s="55">
        <v>2.9999999999999997E-4</v>
      </c>
      <c r="F52" s="15">
        <f t="shared" si="11"/>
        <v>47.3</v>
      </c>
      <c r="G52" s="39">
        <v>8.3000000000000007</v>
      </c>
      <c r="H52" s="39">
        <f t="shared" si="12"/>
        <v>0</v>
      </c>
      <c r="I52" s="39"/>
      <c r="J52" s="39"/>
      <c r="K52" s="39"/>
      <c r="L52" s="39"/>
      <c r="M52" s="39"/>
      <c r="N52" s="39">
        <f t="shared" si="13"/>
        <v>4</v>
      </c>
      <c r="O52" s="39"/>
      <c r="P52" s="39"/>
      <c r="Q52" s="39"/>
      <c r="R52" s="39">
        <v>4</v>
      </c>
      <c r="S52" s="39"/>
      <c r="T52" s="39"/>
      <c r="U52" s="39"/>
      <c r="V52" s="39"/>
      <c r="W52" s="39"/>
      <c r="X52" s="37">
        <f t="shared" si="14"/>
        <v>35</v>
      </c>
      <c r="Y52" s="39">
        <f t="shared" si="15"/>
        <v>35</v>
      </c>
      <c r="Z52" s="39">
        <f t="shared" si="16"/>
        <v>17.5</v>
      </c>
      <c r="AA52" s="59">
        <f t="shared" si="17"/>
        <v>13.75</v>
      </c>
      <c r="AB52" s="40">
        <v>5.5</v>
      </c>
      <c r="AC52" s="40">
        <v>2.5</v>
      </c>
      <c r="AD52" s="59">
        <f t="shared" si="18"/>
        <v>3.75</v>
      </c>
      <c r="AE52" s="40">
        <v>1.5</v>
      </c>
      <c r="AF52" s="40">
        <v>2.5</v>
      </c>
      <c r="AG52" s="60"/>
    </row>
    <row r="53" spans="1:33" x14ac:dyDescent="0.25">
      <c r="A53" s="18" t="s">
        <v>18</v>
      </c>
      <c r="B53" s="43">
        <f t="shared" si="10"/>
        <v>3.4476E-2</v>
      </c>
      <c r="C53" s="55">
        <v>52</v>
      </c>
      <c r="D53" s="55">
        <v>0.1</v>
      </c>
      <c r="E53" s="55">
        <v>2.9999999999999997E-4</v>
      </c>
      <c r="F53" s="15">
        <f t="shared" si="11"/>
        <v>22.1</v>
      </c>
      <c r="G53" s="39">
        <v>2.6</v>
      </c>
      <c r="H53" s="39">
        <f t="shared" si="12"/>
        <v>2</v>
      </c>
      <c r="I53" s="39">
        <v>1</v>
      </c>
      <c r="J53" s="39">
        <v>1</v>
      </c>
      <c r="K53" s="39"/>
      <c r="L53" s="39"/>
      <c r="M53" s="39"/>
      <c r="N53" s="39">
        <f t="shared" si="13"/>
        <v>0</v>
      </c>
      <c r="O53" s="39"/>
      <c r="P53" s="39"/>
      <c r="Q53" s="39"/>
      <c r="R53" s="39"/>
      <c r="S53" s="39"/>
      <c r="T53" s="39"/>
      <c r="U53" s="39"/>
      <c r="V53" s="39"/>
      <c r="W53" s="39"/>
      <c r="X53" s="37">
        <f t="shared" si="14"/>
        <v>17.5</v>
      </c>
      <c r="Y53" s="39">
        <f t="shared" si="15"/>
        <v>17.5</v>
      </c>
      <c r="Z53" s="39">
        <f t="shared" si="16"/>
        <v>8.75</v>
      </c>
      <c r="AA53" s="59">
        <f t="shared" si="17"/>
        <v>6</v>
      </c>
      <c r="AB53" s="40">
        <v>2.4</v>
      </c>
      <c r="AC53" s="40">
        <v>2.5</v>
      </c>
      <c r="AD53" s="59">
        <f t="shared" si="18"/>
        <v>2.75</v>
      </c>
      <c r="AE53" s="40">
        <v>1.1000000000000001</v>
      </c>
      <c r="AF53" s="40">
        <v>2.5</v>
      </c>
      <c r="AG53" s="60"/>
    </row>
    <row r="54" spans="1:33" x14ac:dyDescent="0.25">
      <c r="A54" s="73"/>
      <c r="B54" s="14"/>
      <c r="F54" s="19"/>
      <c r="Y54" s="39"/>
      <c r="Z54" s="39"/>
      <c r="AA54" s="59"/>
      <c r="AB54" s="40"/>
      <c r="AC54" s="40"/>
      <c r="AD54" s="59"/>
      <c r="AE54" s="40"/>
      <c r="AF54" s="40"/>
      <c r="AG54" s="60"/>
    </row>
    <row r="55" spans="1:33" s="1" customFormat="1" x14ac:dyDescent="0.25">
      <c r="A55" s="20" t="s">
        <v>58</v>
      </c>
      <c r="B55" s="42">
        <f>SUM(B9:B11,B13:B18,B21,B23:B26,B28:B29,B31:B32,B35:B39,B42,B44:B53)</f>
        <v>2.7932892000000007</v>
      </c>
      <c r="C55" s="55">
        <v>52</v>
      </c>
      <c r="D55" s="55">
        <v>0.1</v>
      </c>
      <c r="E55" s="55"/>
      <c r="F55" s="15">
        <f>SUM(F9:F11,F13:F18,F21,F23:F26,F28:F29,F31:F32,F35:F36,F37:F39,F42,F44:F53)</f>
        <v>2127.5120000000002</v>
      </c>
      <c r="G55" s="15">
        <f t="shared" ref="G55:AF55" si="19">SUM(G9:G11,G13:G18,G21,G23:G26,G28:G29,G31:G32,G35:G36,G37,G38:G39,G42,G44:G53)</f>
        <v>477.20000000000005</v>
      </c>
      <c r="H55" s="15">
        <f t="shared" si="19"/>
        <v>65</v>
      </c>
      <c r="I55" s="15">
        <f t="shared" si="19"/>
        <v>26</v>
      </c>
      <c r="J55" s="15">
        <f t="shared" si="19"/>
        <v>3</v>
      </c>
      <c r="K55" s="15">
        <f t="shared" si="19"/>
        <v>32</v>
      </c>
      <c r="L55" s="15">
        <f t="shared" si="19"/>
        <v>1</v>
      </c>
      <c r="M55" s="15">
        <f t="shared" si="19"/>
        <v>3</v>
      </c>
      <c r="N55" s="15">
        <f t="shared" si="19"/>
        <v>206</v>
      </c>
      <c r="O55" s="15">
        <f t="shared" si="19"/>
        <v>0</v>
      </c>
      <c r="P55" s="15">
        <f t="shared" si="19"/>
        <v>44</v>
      </c>
      <c r="Q55" s="15">
        <f t="shared" si="19"/>
        <v>23</v>
      </c>
      <c r="R55" s="15">
        <f t="shared" si="19"/>
        <v>55</v>
      </c>
      <c r="S55" s="15">
        <f t="shared" si="19"/>
        <v>20</v>
      </c>
      <c r="T55" s="15">
        <f t="shared" si="19"/>
        <v>53</v>
      </c>
      <c r="U55" s="15">
        <f t="shared" si="19"/>
        <v>4</v>
      </c>
      <c r="V55" s="15">
        <f t="shared" si="19"/>
        <v>4</v>
      </c>
      <c r="W55" s="15">
        <f t="shared" si="19"/>
        <v>3</v>
      </c>
      <c r="X55" s="15">
        <f t="shared" si="19"/>
        <v>1379.3120000000001</v>
      </c>
      <c r="Y55" s="15">
        <f t="shared" si="19"/>
        <v>1379.3120000000001</v>
      </c>
      <c r="Z55" s="15">
        <f t="shared" si="19"/>
        <v>689.65600000000006</v>
      </c>
      <c r="AA55" s="15">
        <f t="shared" si="19"/>
        <v>450.48599999999999</v>
      </c>
      <c r="AB55" s="15">
        <f t="shared" si="19"/>
        <v>169.92999999999998</v>
      </c>
      <c r="AC55" s="15">
        <f t="shared" si="19"/>
        <v>87.600000000000023</v>
      </c>
      <c r="AD55" s="15">
        <f t="shared" si="19"/>
        <v>239.17000000000004</v>
      </c>
      <c r="AE55" s="15">
        <f t="shared" si="19"/>
        <v>91.2</v>
      </c>
      <c r="AF55" s="15">
        <f t="shared" si="19"/>
        <v>87.600000000000023</v>
      </c>
      <c r="AG55" s="22"/>
    </row>
    <row r="56" spans="1:33" x14ac:dyDescent="0.25">
      <c r="AB56" s="11"/>
      <c r="AC56" s="11"/>
      <c r="AE56" s="11"/>
      <c r="AF56" s="11"/>
      <c r="AG56" s="60"/>
    </row>
    <row r="57" spans="1:33" ht="32.4" customHeight="1" x14ac:dyDescent="0.25">
      <c r="A57" s="82" t="s">
        <v>101</v>
      </c>
      <c r="B57" s="83"/>
      <c r="C57" s="84"/>
      <c r="D57" s="84"/>
      <c r="E57" s="84"/>
      <c r="F57" s="84"/>
      <c r="G57" s="85"/>
      <c r="H57" s="85"/>
      <c r="I57" s="85"/>
      <c r="J57" s="85"/>
      <c r="K57" s="85"/>
      <c r="L57" s="85"/>
      <c r="M57" s="85"/>
      <c r="N57" s="85"/>
      <c r="O57" s="85"/>
      <c r="P57" s="85"/>
      <c r="Q57" s="85"/>
      <c r="R57" s="85"/>
      <c r="S57" s="85"/>
      <c r="T57" s="85"/>
      <c r="U57" s="85"/>
      <c r="V57" s="85"/>
      <c r="W57" s="85"/>
      <c r="X57" s="60"/>
      <c r="Y57" s="60"/>
      <c r="Z57" s="60"/>
      <c r="AA57" s="12"/>
      <c r="AB57" s="11"/>
      <c r="AC57" s="11"/>
      <c r="AD57" s="12"/>
      <c r="AE57" s="11"/>
      <c r="AF57" s="11"/>
      <c r="AG57" s="60"/>
    </row>
    <row r="58" spans="1:33" ht="13.8" customHeight="1" x14ac:dyDescent="0.25">
      <c r="A58" s="90" t="s">
        <v>125</v>
      </c>
      <c r="B58" s="83"/>
      <c r="C58" s="84"/>
      <c r="D58" s="84"/>
      <c r="E58" s="84"/>
      <c r="F58" s="84"/>
      <c r="G58" s="85"/>
      <c r="H58" s="85"/>
      <c r="I58" s="85"/>
      <c r="J58" s="85"/>
      <c r="K58" s="85"/>
      <c r="L58" s="85"/>
      <c r="M58" s="85"/>
      <c r="N58" s="85"/>
      <c r="O58" s="72"/>
      <c r="P58" s="72"/>
      <c r="Q58" s="72"/>
      <c r="R58" s="72"/>
      <c r="S58" s="72"/>
      <c r="T58" s="72"/>
      <c r="U58" s="72"/>
      <c r="V58" s="72"/>
      <c r="W58" s="72"/>
      <c r="X58" s="62"/>
      <c r="Y58" s="62"/>
      <c r="Z58" s="62"/>
      <c r="AA58" s="9"/>
      <c r="AD58" s="9"/>
    </row>
    <row r="59" spans="1:33" x14ac:dyDescent="0.25">
      <c r="A59" s="84"/>
      <c r="B59" s="83"/>
      <c r="C59" s="84"/>
      <c r="D59" s="84"/>
      <c r="E59" s="84"/>
      <c r="F59" s="84"/>
      <c r="G59" s="85"/>
      <c r="H59" s="85"/>
      <c r="I59" s="85"/>
      <c r="J59" s="85"/>
      <c r="K59" s="85"/>
      <c r="L59" s="85"/>
      <c r="M59" s="85"/>
      <c r="N59" s="85"/>
      <c r="O59" s="72"/>
      <c r="P59" s="72"/>
      <c r="Q59" s="72"/>
      <c r="R59" s="72"/>
      <c r="S59" s="72"/>
      <c r="T59" s="72"/>
      <c r="U59" s="72"/>
      <c r="V59" s="72"/>
      <c r="W59" s="72"/>
      <c r="X59" s="62"/>
      <c r="Y59" s="62"/>
      <c r="Z59" s="62"/>
      <c r="AA59" s="9"/>
      <c r="AD59" s="9"/>
      <c r="AE59" s="62"/>
      <c r="AF59" s="62"/>
    </row>
    <row r="60" spans="1:33" x14ac:dyDescent="0.25">
      <c r="A60" s="84"/>
      <c r="B60" s="83"/>
      <c r="C60" s="84"/>
      <c r="D60" s="84"/>
      <c r="E60" s="84"/>
      <c r="F60" s="84"/>
      <c r="G60" s="85"/>
      <c r="H60" s="85"/>
      <c r="I60" s="85"/>
      <c r="J60" s="85"/>
      <c r="K60" s="85"/>
      <c r="L60" s="85"/>
      <c r="M60" s="85"/>
      <c r="N60" s="85"/>
      <c r="O60" s="72"/>
      <c r="P60" s="72"/>
      <c r="Q60" s="72"/>
      <c r="R60" s="72"/>
      <c r="S60" s="72"/>
      <c r="T60" s="72"/>
      <c r="U60" s="72"/>
      <c r="V60" s="72"/>
      <c r="W60" s="72"/>
      <c r="X60" s="62"/>
      <c r="Y60" s="62"/>
      <c r="Z60" s="62"/>
      <c r="AA60" s="9"/>
      <c r="AD60" s="9"/>
      <c r="AE60" s="62"/>
      <c r="AF60" s="62"/>
    </row>
    <row r="61" spans="1:33" x14ac:dyDescent="0.25">
      <c r="A61" s="84"/>
      <c r="B61" s="83"/>
      <c r="C61" s="84"/>
      <c r="D61" s="84"/>
      <c r="E61" s="84"/>
      <c r="F61" s="84"/>
      <c r="G61" s="85"/>
      <c r="H61" s="85"/>
      <c r="I61" s="85"/>
      <c r="J61" s="85"/>
      <c r="K61" s="85"/>
      <c r="L61" s="85"/>
      <c r="M61" s="85"/>
      <c r="N61" s="85"/>
      <c r="O61" s="72"/>
      <c r="P61" s="72"/>
      <c r="Q61" s="72"/>
      <c r="R61" s="72"/>
      <c r="S61" s="72"/>
      <c r="T61" s="72"/>
      <c r="U61" s="72"/>
      <c r="V61" s="72"/>
      <c r="W61" s="72"/>
      <c r="X61" s="62"/>
      <c r="Y61" s="62"/>
      <c r="Z61" s="62"/>
      <c r="AA61" s="9"/>
      <c r="AD61" s="9"/>
      <c r="AE61" s="62"/>
      <c r="AF61" s="62"/>
    </row>
    <row r="62" spans="1:33" x14ac:dyDescent="0.25">
      <c r="A62" s="84"/>
      <c r="B62" s="83"/>
      <c r="C62" s="84"/>
      <c r="D62" s="84"/>
      <c r="E62" s="84"/>
      <c r="F62" s="84"/>
      <c r="G62" s="85"/>
      <c r="H62" s="85"/>
      <c r="I62" s="85"/>
      <c r="J62" s="85"/>
      <c r="K62" s="85"/>
      <c r="L62" s="85"/>
      <c r="M62" s="85"/>
      <c r="N62" s="85"/>
      <c r="O62" s="72"/>
      <c r="P62" s="72"/>
      <c r="Q62" s="72"/>
      <c r="R62" s="72"/>
      <c r="S62" s="72"/>
      <c r="T62" s="72"/>
      <c r="U62" s="72"/>
      <c r="V62" s="72"/>
      <c r="W62" s="72"/>
      <c r="X62" s="62"/>
      <c r="Y62" s="62"/>
      <c r="Z62" s="62"/>
      <c r="AA62" s="9"/>
      <c r="AD62" s="9"/>
      <c r="AE62" s="62"/>
      <c r="AF62" s="62"/>
    </row>
    <row r="63" spans="1:33" x14ac:dyDescent="0.25">
      <c r="A63" s="84"/>
      <c r="B63" s="83"/>
      <c r="C63" s="84"/>
      <c r="D63" s="84"/>
      <c r="E63" s="84"/>
      <c r="F63" s="84"/>
      <c r="G63" s="85"/>
      <c r="H63" s="85"/>
      <c r="I63" s="85"/>
      <c r="J63" s="85"/>
      <c r="K63" s="85"/>
      <c r="L63" s="85"/>
      <c r="M63" s="85"/>
      <c r="N63" s="85"/>
      <c r="O63" s="72"/>
      <c r="P63" s="72"/>
      <c r="Q63" s="72"/>
      <c r="R63" s="72"/>
      <c r="S63" s="72"/>
      <c r="T63" s="72"/>
      <c r="U63" s="72"/>
      <c r="V63" s="72"/>
      <c r="W63" s="72"/>
      <c r="X63" s="62"/>
      <c r="Y63" s="62"/>
      <c r="Z63" s="62"/>
      <c r="AA63" s="9"/>
      <c r="AD63" s="9"/>
      <c r="AE63" s="62"/>
      <c r="AF63" s="62"/>
    </row>
    <row r="64" spans="1:33" x14ac:dyDescent="0.25">
      <c r="A64" s="84"/>
      <c r="B64" s="83"/>
      <c r="C64" s="84"/>
      <c r="D64" s="84"/>
      <c r="E64" s="84"/>
      <c r="F64" s="84"/>
      <c r="G64" s="85"/>
      <c r="H64" s="85"/>
      <c r="I64" s="85"/>
      <c r="J64" s="85"/>
      <c r="K64" s="85"/>
      <c r="L64" s="85"/>
      <c r="M64" s="85"/>
      <c r="N64" s="85"/>
      <c r="O64" s="72"/>
      <c r="P64" s="72"/>
      <c r="Q64" s="72"/>
      <c r="R64" s="72"/>
      <c r="S64" s="72"/>
      <c r="T64" s="72"/>
      <c r="U64" s="72"/>
      <c r="V64" s="72"/>
      <c r="W64" s="72"/>
      <c r="X64" s="62"/>
      <c r="Y64" s="62"/>
      <c r="Z64" s="62"/>
      <c r="AA64" s="9"/>
      <c r="AD64" s="9"/>
      <c r="AE64" s="62"/>
      <c r="AF64" s="62"/>
    </row>
    <row r="65" spans="1:32" x14ac:dyDescent="0.25">
      <c r="A65" s="84"/>
      <c r="B65" s="83"/>
      <c r="C65" s="84"/>
      <c r="D65" s="84"/>
      <c r="E65" s="84"/>
      <c r="F65" s="84"/>
      <c r="G65" s="85"/>
      <c r="H65" s="85"/>
      <c r="I65" s="85"/>
      <c r="J65" s="85"/>
      <c r="K65" s="85"/>
      <c r="L65" s="85"/>
      <c r="M65" s="85"/>
      <c r="N65" s="85"/>
      <c r="O65" s="72"/>
      <c r="P65" s="72"/>
      <c r="Q65" s="72"/>
      <c r="R65" s="72"/>
      <c r="S65" s="72"/>
      <c r="T65" s="72"/>
      <c r="U65" s="72"/>
      <c r="V65" s="72"/>
      <c r="W65" s="72"/>
      <c r="X65" s="62"/>
      <c r="Y65" s="62"/>
      <c r="Z65" s="62"/>
      <c r="AA65" s="9"/>
      <c r="AD65" s="9"/>
      <c r="AE65" s="62"/>
      <c r="AF65" s="62"/>
    </row>
    <row r="66" spans="1:32" x14ac:dyDescent="0.25">
      <c r="A66" s="84"/>
      <c r="B66" s="83"/>
      <c r="C66" s="84"/>
      <c r="D66" s="84"/>
      <c r="E66" s="84"/>
      <c r="F66" s="84"/>
      <c r="G66" s="85"/>
      <c r="H66" s="85"/>
      <c r="I66" s="85"/>
      <c r="J66" s="85"/>
      <c r="K66" s="85"/>
      <c r="L66" s="85"/>
      <c r="M66" s="85"/>
      <c r="N66" s="85"/>
      <c r="O66" s="72"/>
      <c r="P66" s="72"/>
      <c r="Q66" s="72"/>
      <c r="R66" s="72"/>
      <c r="S66" s="72"/>
      <c r="T66" s="72"/>
      <c r="U66" s="72"/>
      <c r="V66" s="72"/>
      <c r="W66" s="72"/>
      <c r="X66" s="62"/>
      <c r="Y66" s="62"/>
      <c r="Z66" s="62"/>
      <c r="AA66" s="9"/>
      <c r="AD66" s="9"/>
      <c r="AE66" s="62"/>
      <c r="AF66" s="62"/>
    </row>
    <row r="67" spans="1:32" x14ac:dyDescent="0.25">
      <c r="A67" s="84"/>
      <c r="B67" s="83"/>
      <c r="C67" s="84"/>
      <c r="D67" s="84"/>
      <c r="E67" s="84"/>
      <c r="F67" s="84"/>
      <c r="G67" s="85"/>
      <c r="H67" s="85"/>
      <c r="I67" s="85"/>
      <c r="J67" s="85"/>
      <c r="K67" s="85"/>
      <c r="L67" s="85"/>
      <c r="M67" s="85"/>
      <c r="N67" s="85"/>
      <c r="O67" s="72"/>
      <c r="P67" s="72"/>
      <c r="Q67" s="72"/>
      <c r="R67" s="72"/>
      <c r="S67" s="72"/>
      <c r="T67" s="72"/>
      <c r="U67" s="72"/>
      <c r="V67" s="72"/>
      <c r="W67" s="72"/>
      <c r="X67" s="62"/>
      <c r="Y67" s="62"/>
      <c r="Z67" s="62"/>
      <c r="AA67" s="9"/>
      <c r="AD67" s="9"/>
      <c r="AE67" s="62"/>
      <c r="AF67" s="62"/>
    </row>
    <row r="68" spans="1:32" ht="3.6" customHeight="1" x14ac:dyDescent="0.25">
      <c r="A68" s="84"/>
      <c r="B68" s="83"/>
      <c r="C68" s="84"/>
      <c r="D68" s="84"/>
      <c r="E68" s="84"/>
      <c r="F68" s="84"/>
      <c r="G68" s="85"/>
      <c r="H68" s="85"/>
      <c r="I68" s="85"/>
      <c r="J68" s="85"/>
      <c r="K68" s="85"/>
      <c r="L68" s="85"/>
      <c r="M68" s="85"/>
      <c r="N68" s="85"/>
      <c r="O68" s="72"/>
      <c r="P68" s="72"/>
      <c r="Q68" s="72"/>
      <c r="R68" s="72"/>
      <c r="S68" s="72"/>
      <c r="T68" s="72"/>
      <c r="U68" s="72"/>
      <c r="V68" s="72"/>
      <c r="W68" s="72"/>
      <c r="X68" s="62"/>
      <c r="Y68" s="62"/>
      <c r="Z68" s="62"/>
      <c r="AA68" s="9"/>
      <c r="AD68" s="9"/>
      <c r="AE68" s="62"/>
      <c r="AF68" s="62"/>
    </row>
    <row r="69" spans="1:32" ht="9.6" hidden="1" customHeight="1" x14ac:dyDescent="0.25">
      <c r="A69" s="84"/>
      <c r="B69" s="83"/>
      <c r="C69" s="84"/>
      <c r="D69" s="84"/>
      <c r="E69" s="84"/>
      <c r="F69" s="84"/>
      <c r="G69" s="85"/>
      <c r="H69" s="85"/>
      <c r="I69" s="85"/>
      <c r="J69" s="85"/>
      <c r="K69" s="85"/>
      <c r="L69" s="85"/>
      <c r="M69" s="85"/>
      <c r="N69" s="85"/>
      <c r="O69" s="72"/>
      <c r="P69" s="72"/>
      <c r="Q69" s="72"/>
      <c r="R69" s="72"/>
      <c r="S69" s="72"/>
      <c r="T69" s="72"/>
      <c r="U69" s="72"/>
      <c r="V69" s="72"/>
      <c r="W69" s="72"/>
      <c r="X69" s="62"/>
      <c r="Y69" s="62"/>
      <c r="Z69" s="62"/>
      <c r="AA69" s="9"/>
      <c r="AD69" s="9"/>
      <c r="AE69" s="62"/>
      <c r="AF69" s="62"/>
    </row>
    <row r="70" spans="1:32" ht="13.8" hidden="1" customHeight="1" x14ac:dyDescent="0.25">
      <c r="A70" s="84"/>
      <c r="B70" s="83"/>
      <c r="C70" s="84"/>
      <c r="D70" s="84"/>
      <c r="E70" s="84"/>
      <c r="F70" s="84"/>
      <c r="G70" s="85"/>
      <c r="H70" s="85"/>
      <c r="I70" s="85"/>
      <c r="J70" s="85"/>
      <c r="K70" s="85"/>
      <c r="L70" s="85"/>
      <c r="M70" s="85"/>
      <c r="N70" s="85"/>
      <c r="O70" s="72"/>
      <c r="P70" s="72"/>
      <c r="Q70" s="72"/>
      <c r="R70" s="72"/>
      <c r="S70" s="72"/>
      <c r="T70" s="72"/>
      <c r="U70" s="72"/>
      <c r="V70" s="72"/>
      <c r="W70" s="72"/>
      <c r="X70" s="62"/>
      <c r="Y70" s="62"/>
      <c r="Z70" s="62"/>
      <c r="AA70" s="9"/>
      <c r="AD70" s="9"/>
      <c r="AE70" s="62"/>
      <c r="AF70" s="62"/>
    </row>
    <row r="71" spans="1:32" ht="13.8" hidden="1" customHeight="1" x14ac:dyDescent="0.25">
      <c r="A71" s="84"/>
      <c r="B71" s="83"/>
      <c r="C71" s="84"/>
      <c r="D71" s="84"/>
      <c r="E71" s="84"/>
      <c r="F71" s="84"/>
      <c r="G71" s="85"/>
      <c r="H71" s="85"/>
      <c r="I71" s="85"/>
      <c r="J71" s="85"/>
      <c r="K71" s="85"/>
      <c r="L71" s="85"/>
      <c r="M71" s="85"/>
      <c r="N71" s="85"/>
      <c r="O71" s="72"/>
      <c r="P71" s="72"/>
      <c r="Q71" s="72"/>
      <c r="R71" s="72"/>
      <c r="S71" s="72"/>
      <c r="T71" s="72"/>
      <c r="U71" s="72"/>
      <c r="V71" s="72"/>
      <c r="W71" s="72"/>
      <c r="X71" s="62"/>
      <c r="Y71" s="62"/>
      <c r="Z71" s="62"/>
      <c r="AA71" s="9"/>
      <c r="AD71" s="9"/>
      <c r="AE71" s="62"/>
      <c r="AF71" s="62"/>
    </row>
    <row r="72" spans="1:32" ht="13.8" hidden="1" customHeight="1" x14ac:dyDescent="0.25">
      <c r="A72" s="84"/>
      <c r="B72" s="83"/>
      <c r="C72" s="84"/>
      <c r="D72" s="84"/>
      <c r="E72" s="84"/>
      <c r="F72" s="84"/>
      <c r="G72" s="85"/>
      <c r="H72" s="85"/>
      <c r="I72" s="85"/>
      <c r="J72" s="85"/>
      <c r="K72" s="85"/>
      <c r="L72" s="85"/>
      <c r="M72" s="85"/>
      <c r="N72" s="85"/>
      <c r="O72" s="72"/>
      <c r="P72" s="72"/>
      <c r="Q72" s="72"/>
      <c r="R72" s="72"/>
      <c r="S72" s="72"/>
      <c r="T72" s="72"/>
      <c r="U72" s="72"/>
      <c r="V72" s="72"/>
      <c r="W72" s="72"/>
      <c r="X72" s="62"/>
      <c r="Y72" s="62"/>
      <c r="Z72" s="62"/>
      <c r="AA72" s="9"/>
      <c r="AD72" s="9"/>
      <c r="AE72" s="62"/>
      <c r="AF72" s="62"/>
    </row>
    <row r="73" spans="1:32" ht="13.8" hidden="1" customHeight="1" x14ac:dyDescent="0.25">
      <c r="A73" s="84"/>
      <c r="B73" s="83"/>
      <c r="C73" s="84"/>
      <c r="D73" s="84"/>
      <c r="E73" s="84"/>
      <c r="F73" s="84"/>
      <c r="G73" s="85"/>
      <c r="H73" s="85"/>
      <c r="I73" s="85"/>
      <c r="J73" s="85"/>
      <c r="K73" s="85"/>
      <c r="L73" s="85"/>
      <c r="M73" s="85"/>
      <c r="N73" s="85"/>
      <c r="O73" s="72"/>
      <c r="P73" s="72"/>
      <c r="Q73" s="72"/>
      <c r="R73" s="72"/>
      <c r="S73" s="72"/>
      <c r="T73" s="72"/>
      <c r="U73" s="72"/>
      <c r="V73" s="72"/>
      <c r="W73" s="72"/>
      <c r="X73" s="62"/>
      <c r="Y73" s="62"/>
      <c r="Z73" s="62"/>
      <c r="AA73" s="9"/>
      <c r="AD73" s="9"/>
      <c r="AE73" s="62"/>
      <c r="AF73" s="62"/>
    </row>
    <row r="74" spans="1:32" ht="13.8" hidden="1" customHeight="1" x14ac:dyDescent="0.25">
      <c r="A74" s="84"/>
      <c r="B74" s="83"/>
      <c r="C74" s="84"/>
      <c r="D74" s="84"/>
      <c r="E74" s="84"/>
      <c r="F74" s="84"/>
      <c r="G74" s="85"/>
      <c r="H74" s="85"/>
      <c r="I74" s="85"/>
      <c r="J74" s="85"/>
      <c r="K74" s="85"/>
      <c r="L74" s="85"/>
      <c r="M74" s="85"/>
      <c r="N74" s="85"/>
      <c r="O74" s="72"/>
      <c r="P74" s="72"/>
      <c r="Q74" s="72"/>
      <c r="R74" s="72"/>
      <c r="S74" s="72"/>
      <c r="T74" s="72"/>
      <c r="U74" s="72"/>
      <c r="V74" s="72"/>
      <c r="W74" s="72"/>
      <c r="X74" s="62"/>
      <c r="Y74" s="62"/>
      <c r="Z74" s="62"/>
      <c r="AA74" s="9"/>
      <c r="AD74" s="9"/>
      <c r="AE74" s="62"/>
      <c r="AF74" s="62"/>
    </row>
    <row r="75" spans="1:32" ht="13.8" hidden="1" customHeight="1" x14ac:dyDescent="0.25">
      <c r="A75" s="84"/>
      <c r="B75" s="83"/>
      <c r="C75" s="84"/>
      <c r="D75" s="84"/>
      <c r="E75" s="84"/>
      <c r="F75" s="84"/>
      <c r="G75" s="85"/>
      <c r="H75" s="85"/>
      <c r="I75" s="85"/>
      <c r="J75" s="85"/>
      <c r="K75" s="85"/>
      <c r="L75" s="85"/>
      <c r="M75" s="85"/>
      <c r="N75" s="85"/>
      <c r="O75" s="72"/>
      <c r="P75" s="72"/>
      <c r="Q75" s="72"/>
      <c r="R75" s="72"/>
      <c r="S75" s="72"/>
      <c r="T75" s="72"/>
      <c r="U75" s="72"/>
      <c r="V75" s="72"/>
      <c r="W75" s="72"/>
      <c r="X75" s="62"/>
      <c r="Y75" s="62"/>
      <c r="Z75" s="62"/>
      <c r="AA75" s="9"/>
      <c r="AD75" s="9"/>
      <c r="AE75" s="62"/>
      <c r="AF75" s="62"/>
    </row>
    <row r="76" spans="1:32" ht="13.8" hidden="1" customHeight="1" x14ac:dyDescent="0.25">
      <c r="A76" s="84"/>
      <c r="B76" s="83"/>
      <c r="C76" s="84"/>
      <c r="D76" s="84"/>
      <c r="E76" s="84"/>
      <c r="F76" s="84"/>
      <c r="G76" s="85"/>
      <c r="H76" s="85"/>
      <c r="I76" s="85"/>
      <c r="J76" s="85"/>
      <c r="K76" s="85"/>
      <c r="L76" s="85"/>
      <c r="M76" s="85"/>
      <c r="N76" s="85"/>
      <c r="O76" s="72"/>
      <c r="P76" s="72"/>
      <c r="Q76" s="72"/>
      <c r="R76" s="72"/>
      <c r="S76" s="72"/>
      <c r="T76" s="72"/>
      <c r="U76" s="72"/>
      <c r="V76" s="72"/>
      <c r="W76" s="72"/>
      <c r="X76" s="62"/>
      <c r="Y76" s="62"/>
      <c r="Z76" s="62"/>
      <c r="AA76" s="9"/>
      <c r="AD76" s="9"/>
      <c r="AE76" s="62"/>
      <c r="AF76" s="62"/>
    </row>
    <row r="77" spans="1:32" ht="13.8" hidden="1" customHeight="1" x14ac:dyDescent="0.25">
      <c r="A77" s="84"/>
      <c r="B77" s="83"/>
      <c r="C77" s="84"/>
      <c r="D77" s="84"/>
      <c r="E77" s="84"/>
      <c r="F77" s="84"/>
      <c r="G77" s="85"/>
      <c r="H77" s="85"/>
      <c r="I77" s="85"/>
      <c r="J77" s="85"/>
      <c r="K77" s="85"/>
      <c r="L77" s="85"/>
      <c r="M77" s="85"/>
      <c r="N77" s="85"/>
      <c r="O77" s="72"/>
      <c r="P77" s="72"/>
      <c r="Q77" s="72"/>
      <c r="R77" s="72"/>
      <c r="S77" s="72"/>
      <c r="T77" s="72"/>
      <c r="U77" s="72"/>
      <c r="V77" s="72"/>
      <c r="W77" s="72"/>
      <c r="X77" s="62"/>
      <c r="Y77" s="62"/>
      <c r="Z77" s="62"/>
      <c r="AA77" s="9"/>
      <c r="AD77" s="9"/>
      <c r="AE77" s="62"/>
      <c r="AF77" s="62"/>
    </row>
    <row r="78" spans="1:32" x14ac:dyDescent="0.25">
      <c r="A78" s="84"/>
      <c r="B78" s="83"/>
      <c r="C78" s="84"/>
      <c r="D78" s="84"/>
      <c r="E78" s="84"/>
      <c r="F78" s="84"/>
      <c r="G78" s="85"/>
      <c r="H78" s="85"/>
      <c r="I78" s="85"/>
      <c r="J78" s="85"/>
      <c r="K78" s="85"/>
      <c r="L78" s="85"/>
      <c r="M78" s="85"/>
      <c r="N78" s="85"/>
    </row>
    <row r="79" spans="1:32" x14ac:dyDescent="0.25">
      <c r="A79" s="84"/>
      <c r="B79" s="83"/>
      <c r="C79" s="84"/>
      <c r="D79" s="84"/>
      <c r="E79" s="84"/>
      <c r="F79" s="84"/>
      <c r="G79" s="85"/>
      <c r="H79" s="85"/>
      <c r="I79" s="85"/>
      <c r="J79" s="85"/>
      <c r="K79" s="85"/>
      <c r="L79" s="85"/>
      <c r="M79" s="85"/>
      <c r="N79" s="85"/>
    </row>
  </sheetData>
  <autoFilter ref="A7:AG32"/>
  <mergeCells count="16">
    <mergeCell ref="AA8:AC8"/>
    <mergeCell ref="AD12:AF12"/>
    <mergeCell ref="AA12:AC12"/>
    <mergeCell ref="AD8:AF8"/>
    <mergeCell ref="A8:W8"/>
    <mergeCell ref="A57:W57"/>
    <mergeCell ref="A43:W43"/>
    <mergeCell ref="A34:W34"/>
    <mergeCell ref="A12:W12"/>
    <mergeCell ref="A58:N79"/>
    <mergeCell ref="A19:W19"/>
    <mergeCell ref="AD19:AF19"/>
    <mergeCell ref="AA19:AC19"/>
    <mergeCell ref="A40:W40"/>
    <mergeCell ref="AD40:AF40"/>
    <mergeCell ref="AA40:AC40"/>
  </mergeCells>
  <pageMargins left="0.7" right="0.7" top="0.75" bottom="0.75" header="0.3" footer="0.3"/>
  <pageSetup paperSize="9" orientation="portrait" horizontalDpi="300" verticalDpi="0" copie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8"/>
  <sheetViews>
    <sheetView zoomScale="90" zoomScaleNormal="90" workbookViewId="0">
      <selection activeCell="A9" sqref="A9:XFD9"/>
    </sheetView>
  </sheetViews>
  <sheetFormatPr defaultRowHeight="13.8" x14ac:dyDescent="0.25"/>
  <cols>
    <col min="1" max="1" width="46.33203125" style="62" customWidth="1"/>
    <col min="2" max="2" width="12.33203125" style="61" customWidth="1"/>
    <col min="3" max="3" width="22.33203125" style="62" customWidth="1"/>
    <col min="4" max="4" width="21.88671875" style="62" customWidth="1"/>
    <col min="5" max="5" width="18.44140625" style="62" customWidth="1"/>
    <col min="6" max="6" width="11.77734375" style="62" bestFit="1" customWidth="1"/>
    <col min="7" max="7" width="20.33203125" style="63" bestFit="1" customWidth="1"/>
    <col min="8" max="8" width="24" style="63" customWidth="1"/>
    <col min="9" max="9" width="9.21875" style="63" customWidth="1"/>
    <col min="10" max="10" width="7.109375" style="63" customWidth="1"/>
    <col min="11" max="11" width="8.5546875" style="63" customWidth="1"/>
    <col min="12" max="12" width="6.33203125" style="63" customWidth="1"/>
    <col min="13" max="13" width="8.5546875" style="63" customWidth="1"/>
    <col min="14" max="14" width="23.33203125" style="63" customWidth="1"/>
    <col min="15" max="18" width="8.5546875" style="63" customWidth="1"/>
    <col min="19" max="19" width="6.6640625" style="63" customWidth="1"/>
    <col min="20" max="20" width="10.5546875" style="63" customWidth="1"/>
    <col min="21" max="21" width="8.5546875" style="63" customWidth="1"/>
    <col min="22" max="24" width="7.21875" style="63" customWidth="1"/>
    <col min="25" max="25" width="11.109375" style="63" customWidth="1"/>
    <col min="26" max="26" width="8.44140625" style="63" customWidth="1"/>
    <col min="27" max="27" width="8.21875" style="63" customWidth="1"/>
    <col min="28" max="28" width="8.88671875" style="63" customWidth="1"/>
    <col min="29" max="29" width="9.33203125" style="63" customWidth="1"/>
    <col min="30" max="30" width="7.21875" style="63" customWidth="1"/>
    <col min="31" max="31" width="8.88671875" style="63" customWidth="1"/>
    <col min="32" max="32" width="9.33203125" style="63" customWidth="1"/>
    <col min="33" max="33" width="8.88671875" style="62" customWidth="1"/>
    <col min="34" max="16384" width="8.88671875" style="62"/>
  </cols>
  <sheetData>
    <row r="1" spans="1:33" s="25" customFormat="1" ht="18" customHeight="1" x14ac:dyDescent="0.3">
      <c r="B1" s="26"/>
      <c r="E1" s="25" t="s">
        <v>64</v>
      </c>
      <c r="G1" s="27"/>
      <c r="H1" s="27"/>
      <c r="I1" s="28"/>
      <c r="J1" s="28"/>
      <c r="K1" s="28"/>
      <c r="L1" s="28"/>
      <c r="M1" s="28"/>
      <c r="N1" s="27"/>
      <c r="O1" s="28"/>
      <c r="P1" s="28"/>
      <c r="Q1" s="28"/>
      <c r="R1" s="28"/>
      <c r="S1" s="28"/>
      <c r="T1" s="28"/>
      <c r="U1" s="28"/>
      <c r="V1" s="28"/>
      <c r="W1" s="28"/>
      <c r="X1" s="28"/>
      <c r="Y1" s="28"/>
      <c r="Z1" s="28"/>
      <c r="AA1" s="28"/>
      <c r="AB1" s="28"/>
      <c r="AC1" s="28"/>
      <c r="AD1" s="28"/>
      <c r="AE1" s="28"/>
      <c r="AF1" s="28"/>
    </row>
    <row r="2" spans="1:33" x14ac:dyDescent="0.25">
      <c r="B2" s="74"/>
    </row>
    <row r="3" spans="1:33" s="63" customFormat="1" x14ac:dyDescent="0.3">
      <c r="A3" s="63" t="s">
        <v>110</v>
      </c>
      <c r="B3" s="2" t="s">
        <v>111</v>
      </c>
      <c r="C3" s="3">
        <v>52</v>
      </c>
      <c r="D3" s="4" t="s">
        <v>67</v>
      </c>
      <c r="E3" s="5" t="s">
        <v>68</v>
      </c>
      <c r="F3" s="6" t="s">
        <v>112</v>
      </c>
      <c r="G3" s="7" t="s">
        <v>70</v>
      </c>
      <c r="H3" s="7" t="s">
        <v>71</v>
      </c>
      <c r="I3" s="7"/>
      <c r="J3" s="7"/>
      <c r="K3" s="7"/>
      <c r="L3" s="7"/>
      <c r="M3" s="7"/>
      <c r="N3" s="7" t="s">
        <v>72</v>
      </c>
      <c r="O3" s="7"/>
      <c r="P3" s="7"/>
      <c r="Q3" s="7"/>
      <c r="R3" s="7"/>
      <c r="S3" s="7"/>
      <c r="T3" s="7"/>
      <c r="U3" s="7"/>
      <c r="V3" s="7"/>
      <c r="W3" s="7"/>
      <c r="X3" s="7"/>
      <c r="Y3" s="7" t="s">
        <v>113</v>
      </c>
      <c r="Z3" s="7"/>
      <c r="AA3" s="7"/>
      <c r="AB3" s="38"/>
      <c r="AC3" s="38"/>
      <c r="AD3" s="7"/>
      <c r="AE3" s="38"/>
      <c r="AF3" s="38"/>
      <c r="AG3" s="11"/>
    </row>
    <row r="4" spans="1:33" s="9" customFormat="1" x14ac:dyDescent="0.25">
      <c r="B4" s="41">
        <f>C4*D4*E4*F4</f>
        <v>0.44469216000000006</v>
      </c>
      <c r="C4" s="55">
        <v>12</v>
      </c>
      <c r="D4" s="55">
        <v>0.1</v>
      </c>
      <c r="E4" s="55">
        <v>1.4999999999999999E-4</v>
      </c>
      <c r="F4" s="55">
        <f>SUM(F9:F30,F33:F36,F38:F40)</f>
        <v>2470.5120000000002</v>
      </c>
      <c r="G4" s="39">
        <v>1078.5</v>
      </c>
      <c r="H4" s="39">
        <v>114</v>
      </c>
      <c r="I4" s="39"/>
      <c r="J4" s="39"/>
      <c r="K4" s="39"/>
      <c r="L4" s="39"/>
      <c r="M4" s="39"/>
      <c r="N4" s="39">
        <v>399</v>
      </c>
      <c r="O4" s="39"/>
      <c r="P4" s="39"/>
      <c r="Q4" s="39"/>
      <c r="R4" s="39"/>
      <c r="S4" s="39"/>
      <c r="T4" s="39"/>
      <c r="U4" s="39"/>
      <c r="V4" s="39"/>
      <c r="W4" s="39"/>
      <c r="X4" s="39"/>
      <c r="Y4" s="39"/>
      <c r="Z4" s="39"/>
      <c r="AA4" s="39"/>
      <c r="AB4" s="40"/>
      <c r="AC4" s="40"/>
      <c r="AD4" s="39"/>
      <c r="AE4" s="40"/>
      <c r="AF4" s="40"/>
      <c r="AG4" s="12"/>
    </row>
    <row r="5" spans="1:33" x14ac:dyDescent="0.25">
      <c r="B5" s="10" t="s">
        <v>73</v>
      </c>
      <c r="AB5" s="11"/>
      <c r="AC5" s="11"/>
      <c r="AE5" s="11"/>
      <c r="AF5" s="11"/>
      <c r="AG5" s="60"/>
    </row>
    <row r="6" spans="1:33" s="31" customFormat="1" ht="179.4" customHeight="1" x14ac:dyDescent="0.25">
      <c r="A6" s="13" t="s">
        <v>114</v>
      </c>
      <c r="B6" s="23" t="s">
        <v>74</v>
      </c>
      <c r="C6" s="57" t="s">
        <v>115</v>
      </c>
      <c r="D6" s="13" t="s">
        <v>76</v>
      </c>
      <c r="E6" s="57" t="s">
        <v>77</v>
      </c>
      <c r="F6" s="29"/>
      <c r="G6" s="57" t="s">
        <v>78</v>
      </c>
      <c r="H6" s="57" t="s">
        <v>79</v>
      </c>
      <c r="I6" s="57" t="s">
        <v>80</v>
      </c>
      <c r="J6" s="57" t="s">
        <v>81</v>
      </c>
      <c r="K6" s="57" t="s">
        <v>82</v>
      </c>
      <c r="L6" s="57" t="s">
        <v>83</v>
      </c>
      <c r="M6" s="57" t="s">
        <v>84</v>
      </c>
      <c r="N6" s="57" t="s">
        <v>85</v>
      </c>
      <c r="O6" s="57" t="s">
        <v>82</v>
      </c>
      <c r="P6" s="57" t="s">
        <v>86</v>
      </c>
      <c r="Q6" s="57" t="s">
        <v>87</v>
      </c>
      <c r="R6" s="57" t="s">
        <v>88</v>
      </c>
      <c r="S6" s="57" t="s">
        <v>89</v>
      </c>
      <c r="T6" s="57" t="s">
        <v>90</v>
      </c>
      <c r="U6" s="57" t="s">
        <v>91</v>
      </c>
      <c r="V6" s="57" t="s">
        <v>92</v>
      </c>
      <c r="W6" s="57" t="s">
        <v>93</v>
      </c>
      <c r="X6" s="57" t="s">
        <v>116</v>
      </c>
      <c r="Y6" s="35" t="s">
        <v>117</v>
      </c>
      <c r="Z6" s="35" t="s">
        <v>118</v>
      </c>
      <c r="AA6" s="36" t="s">
        <v>119</v>
      </c>
      <c r="AB6" s="36" t="s">
        <v>120</v>
      </c>
      <c r="AC6" s="36" t="s">
        <v>121</v>
      </c>
      <c r="AD6" s="36" t="s">
        <v>122</v>
      </c>
      <c r="AE6" s="36" t="s">
        <v>120</v>
      </c>
      <c r="AF6" s="36" t="s">
        <v>121</v>
      </c>
      <c r="AG6" s="30"/>
    </row>
    <row r="7" spans="1:33" ht="14.4" customHeight="1" x14ac:dyDescent="0.3">
      <c r="A7" s="79" t="s">
        <v>94</v>
      </c>
      <c r="B7" s="80"/>
      <c r="C7" s="80"/>
      <c r="D7" s="80"/>
      <c r="E7" s="80"/>
      <c r="F7" s="80"/>
      <c r="G7" s="80"/>
      <c r="H7" s="80"/>
      <c r="I7" s="80"/>
      <c r="J7" s="80"/>
      <c r="K7" s="80"/>
      <c r="L7" s="80"/>
      <c r="M7" s="80"/>
      <c r="N7" s="80"/>
      <c r="O7" s="80"/>
      <c r="P7" s="80"/>
      <c r="Q7" s="80"/>
      <c r="R7" s="80"/>
      <c r="S7" s="80"/>
      <c r="T7" s="80"/>
      <c r="U7" s="80"/>
      <c r="V7" s="80"/>
      <c r="W7" s="81"/>
      <c r="X7" s="60"/>
      <c r="Y7" s="60"/>
      <c r="Z7" s="60"/>
      <c r="AA7" s="88" t="s">
        <v>123</v>
      </c>
      <c r="AB7" s="85"/>
      <c r="AC7" s="89"/>
      <c r="AD7" s="88" t="s">
        <v>124</v>
      </c>
      <c r="AE7" s="85"/>
      <c r="AF7" s="89"/>
      <c r="AG7" s="60"/>
    </row>
    <row r="8" spans="1:33" x14ac:dyDescent="0.25">
      <c r="A8" s="53" t="s">
        <v>95</v>
      </c>
      <c r="B8" s="54"/>
      <c r="C8" s="40"/>
      <c r="D8" s="55"/>
      <c r="E8" s="40"/>
      <c r="F8" s="56"/>
      <c r="G8" s="57"/>
      <c r="H8" s="57"/>
      <c r="I8" s="57"/>
      <c r="J8" s="57"/>
      <c r="K8" s="57"/>
      <c r="L8" s="57"/>
      <c r="M8" s="57"/>
      <c r="N8" s="57"/>
      <c r="O8" s="57"/>
      <c r="P8" s="57"/>
      <c r="Q8" s="57"/>
      <c r="R8" s="57"/>
      <c r="S8" s="57"/>
      <c r="T8" s="57"/>
      <c r="U8" s="57"/>
      <c r="V8" s="57"/>
      <c r="W8" s="57"/>
      <c r="X8" s="58"/>
      <c r="Y8" s="57"/>
      <c r="Z8" s="57"/>
      <c r="AA8" s="59"/>
      <c r="AB8" s="40"/>
      <c r="AC8" s="40"/>
      <c r="AD8" s="59"/>
      <c r="AE8" s="40"/>
      <c r="AF8" s="40"/>
      <c r="AG8" s="60"/>
    </row>
    <row r="9" spans="1:33" x14ac:dyDescent="0.25">
      <c r="A9" s="16" t="s">
        <v>7</v>
      </c>
      <c r="B9" s="32">
        <f>C9*D9*E9*F9</f>
        <v>1.4400000000000001E-2</v>
      </c>
      <c r="C9" s="55">
        <v>12</v>
      </c>
      <c r="D9" s="55">
        <v>0.1</v>
      </c>
      <c r="E9" s="55">
        <v>1.4999999999999999E-4</v>
      </c>
      <c r="F9" s="15">
        <f>G9+H9+N9+X9</f>
        <v>80</v>
      </c>
      <c r="G9" s="39">
        <v>27</v>
      </c>
      <c r="H9" s="39">
        <f>SUM(I9:M9)</f>
        <v>1</v>
      </c>
      <c r="I9" s="39">
        <v>1</v>
      </c>
      <c r="J9" s="39"/>
      <c r="K9" s="39"/>
      <c r="L9" s="39"/>
      <c r="M9" s="39"/>
      <c r="N9" s="39">
        <f>SUM(O9:W9)</f>
        <v>10</v>
      </c>
      <c r="O9" s="39"/>
      <c r="P9" s="39">
        <v>4</v>
      </c>
      <c r="Q9" s="39"/>
      <c r="R9" s="39">
        <v>6</v>
      </c>
      <c r="S9" s="39"/>
      <c r="T9" s="39"/>
      <c r="U9" s="39"/>
      <c r="V9" s="39"/>
      <c r="W9" s="39"/>
      <c r="X9" s="37">
        <f>Y9</f>
        <v>42</v>
      </c>
      <c r="Y9" s="39">
        <f>Z9*2</f>
        <v>42</v>
      </c>
      <c r="Z9" s="39">
        <f>AA9+AD9</f>
        <v>21</v>
      </c>
      <c r="AA9" s="59">
        <f>AB9*AC9</f>
        <v>12</v>
      </c>
      <c r="AB9" s="40">
        <v>6</v>
      </c>
      <c r="AC9" s="40">
        <v>2</v>
      </c>
      <c r="AD9" s="59">
        <f>AE9*AF9</f>
        <v>9</v>
      </c>
      <c r="AE9" s="40">
        <v>4.5</v>
      </c>
      <c r="AF9" s="40">
        <v>2</v>
      </c>
      <c r="AG9" s="60"/>
    </row>
    <row r="10" spans="1:33" x14ac:dyDescent="0.25">
      <c r="A10" s="16" t="s">
        <v>8</v>
      </c>
      <c r="B10" s="32">
        <f>C10*D10*E10*F10</f>
        <v>1.6038E-2</v>
      </c>
      <c r="C10" s="55">
        <v>12</v>
      </c>
      <c r="D10" s="55">
        <v>0.1</v>
      </c>
      <c r="E10" s="55">
        <v>1.4999999999999999E-4</v>
      </c>
      <c r="F10" s="15">
        <f>G10+H10+N10+X10</f>
        <v>89.1</v>
      </c>
      <c r="G10" s="39">
        <v>24.7</v>
      </c>
      <c r="H10" s="39">
        <f>SUM(I10:M10)</f>
        <v>1</v>
      </c>
      <c r="I10" s="39">
        <v>1</v>
      </c>
      <c r="J10" s="39"/>
      <c r="K10" s="39"/>
      <c r="L10" s="39"/>
      <c r="M10" s="39"/>
      <c r="N10" s="39">
        <f>SUM(O10:W10)</f>
        <v>23</v>
      </c>
      <c r="O10" s="39"/>
      <c r="P10" s="39">
        <v>2</v>
      </c>
      <c r="Q10" s="39"/>
      <c r="R10" s="39">
        <v>14</v>
      </c>
      <c r="S10" s="39">
        <v>4</v>
      </c>
      <c r="T10" s="39">
        <v>3</v>
      </c>
      <c r="U10" s="39"/>
      <c r="V10" s="39"/>
      <c r="W10" s="39"/>
      <c r="X10" s="37">
        <f>Y10</f>
        <v>40.4</v>
      </c>
      <c r="Y10" s="39">
        <f>Z10*2</f>
        <v>40.4</v>
      </c>
      <c r="Z10" s="39">
        <f>AA10+AD10</f>
        <v>20.2</v>
      </c>
      <c r="AA10" s="59">
        <f>AB10*AC10</f>
        <v>12</v>
      </c>
      <c r="AB10" s="40">
        <v>6</v>
      </c>
      <c r="AC10" s="40">
        <v>2</v>
      </c>
      <c r="AD10" s="59">
        <f>AE10*AF10</f>
        <v>8.1999999999999993</v>
      </c>
      <c r="AE10" s="40">
        <v>4.0999999999999996</v>
      </c>
      <c r="AF10" s="40">
        <v>2</v>
      </c>
      <c r="AG10" s="60"/>
    </row>
    <row r="11" spans="1:33" x14ac:dyDescent="0.25">
      <c r="A11" s="16" t="s">
        <v>10</v>
      </c>
      <c r="B11" s="32">
        <f>C11*D11*E11*F11</f>
        <v>7.7400000000000004E-3</v>
      </c>
      <c r="C11" s="55">
        <v>12</v>
      </c>
      <c r="D11" s="55">
        <v>0.1</v>
      </c>
      <c r="E11" s="55">
        <v>1.4999999999999999E-4</v>
      </c>
      <c r="F11" s="15">
        <f>G11+H11+N11+X11</f>
        <v>43</v>
      </c>
      <c r="G11" s="39">
        <v>10</v>
      </c>
      <c r="H11" s="39">
        <f>SUM(I11:M11)</f>
        <v>0</v>
      </c>
      <c r="I11" s="39"/>
      <c r="J11" s="39"/>
      <c r="K11" s="39"/>
      <c r="L11" s="39"/>
      <c r="M11" s="39"/>
      <c r="N11" s="39">
        <f>SUM(O11:W11)</f>
        <v>5</v>
      </c>
      <c r="O11" s="39"/>
      <c r="P11" s="39">
        <v>2</v>
      </c>
      <c r="Q11" s="39"/>
      <c r="R11" s="39"/>
      <c r="S11" s="39"/>
      <c r="T11" s="39">
        <v>3</v>
      </c>
      <c r="U11" s="39"/>
      <c r="V11" s="39"/>
      <c r="W11" s="39"/>
      <c r="X11" s="37">
        <f>Y11</f>
        <v>28</v>
      </c>
      <c r="Y11" s="39">
        <f>Z11*2</f>
        <v>28</v>
      </c>
      <c r="Z11" s="39">
        <f>AA11+AD11</f>
        <v>14</v>
      </c>
      <c r="AA11" s="59">
        <f>AB11*AC11</f>
        <v>10</v>
      </c>
      <c r="AB11" s="40">
        <v>5</v>
      </c>
      <c r="AC11" s="40">
        <v>2</v>
      </c>
      <c r="AD11" s="59">
        <f>AE11*AF11</f>
        <v>4</v>
      </c>
      <c r="AE11" s="40">
        <v>2</v>
      </c>
      <c r="AF11" s="40">
        <v>2</v>
      </c>
      <c r="AG11" s="60"/>
    </row>
    <row r="12" spans="1:33" x14ac:dyDescent="0.25">
      <c r="A12" s="16" t="s">
        <v>12</v>
      </c>
      <c r="B12" s="32">
        <f>C12*D12*E12*F12</f>
        <v>1.2780000000000001E-2</v>
      </c>
      <c r="C12" s="55">
        <v>12</v>
      </c>
      <c r="D12" s="55">
        <v>0.1</v>
      </c>
      <c r="E12" s="55">
        <v>1.4999999999999999E-4</v>
      </c>
      <c r="F12" s="15">
        <f>G12+H12+N12+X12</f>
        <v>71</v>
      </c>
      <c r="G12" s="39">
        <v>23</v>
      </c>
      <c r="H12" s="39">
        <f>SUM(I12:M12)</f>
        <v>0</v>
      </c>
      <c r="I12" s="39"/>
      <c r="J12" s="39"/>
      <c r="K12" s="39"/>
      <c r="L12" s="39"/>
      <c r="M12" s="39"/>
      <c r="N12" s="39">
        <f>SUM(O12:W12)</f>
        <v>4</v>
      </c>
      <c r="O12" s="39"/>
      <c r="P12" s="39">
        <v>4</v>
      </c>
      <c r="Q12" s="39"/>
      <c r="R12" s="39"/>
      <c r="S12" s="39"/>
      <c r="T12" s="39"/>
      <c r="U12" s="39"/>
      <c r="V12" s="39"/>
      <c r="W12" s="39"/>
      <c r="X12" s="37">
        <f>Y12</f>
        <v>44</v>
      </c>
      <c r="Y12" s="39">
        <f>Z12*2</f>
        <v>44</v>
      </c>
      <c r="Z12" s="39">
        <f>AA12+AD12</f>
        <v>22</v>
      </c>
      <c r="AA12" s="59">
        <f>AB12*AC12</f>
        <v>18</v>
      </c>
      <c r="AB12" s="40">
        <v>9</v>
      </c>
      <c r="AC12" s="40">
        <v>2</v>
      </c>
      <c r="AD12" s="59">
        <f>AE12*AF12</f>
        <v>4</v>
      </c>
      <c r="AE12" s="40">
        <v>2</v>
      </c>
      <c r="AF12" s="40">
        <v>2</v>
      </c>
      <c r="AG12" s="60"/>
    </row>
    <row r="13" spans="1:33" x14ac:dyDescent="0.25">
      <c r="A13" s="21" t="s">
        <v>96</v>
      </c>
      <c r="B13" s="32"/>
      <c r="C13" s="56"/>
      <c r="D13" s="56"/>
      <c r="E13" s="56"/>
      <c r="F13" s="15"/>
      <c r="G13" s="39"/>
      <c r="H13" s="39"/>
      <c r="I13" s="39"/>
      <c r="J13" s="39"/>
      <c r="K13" s="39"/>
      <c r="L13" s="39"/>
      <c r="M13" s="39"/>
      <c r="N13" s="39"/>
      <c r="O13" s="39"/>
      <c r="P13" s="39"/>
      <c r="Q13" s="39"/>
      <c r="R13" s="39"/>
      <c r="S13" s="39"/>
      <c r="T13" s="39"/>
      <c r="U13" s="39"/>
      <c r="V13" s="39"/>
      <c r="W13" s="39"/>
      <c r="X13" s="37"/>
      <c r="Y13" s="39"/>
      <c r="Z13" s="39"/>
      <c r="AA13" s="59"/>
      <c r="AB13" s="40"/>
      <c r="AC13" s="40"/>
      <c r="AD13" s="59"/>
      <c r="AE13" s="40"/>
      <c r="AF13" s="40"/>
      <c r="AG13" s="60"/>
    </row>
    <row r="14" spans="1:33" x14ac:dyDescent="0.25">
      <c r="A14" s="16">
        <v>101</v>
      </c>
      <c r="B14" s="32">
        <f>C14*D14*E14*F14</f>
        <v>1.4256000000000001E-2</v>
      </c>
      <c r="C14" s="55">
        <v>12</v>
      </c>
      <c r="D14" s="55">
        <v>0.1</v>
      </c>
      <c r="E14" s="55">
        <v>1.4999999999999999E-4</v>
      </c>
      <c r="F14" s="15">
        <f>G14+H14+N14+X14</f>
        <v>79.2</v>
      </c>
      <c r="G14" s="39">
        <v>22.2</v>
      </c>
      <c r="H14" s="39">
        <f>SUM(I14:M14)</f>
        <v>1</v>
      </c>
      <c r="I14" s="39">
        <v>1</v>
      </c>
      <c r="J14" s="39"/>
      <c r="K14" s="39"/>
      <c r="L14" s="39"/>
      <c r="M14" s="39"/>
      <c r="N14" s="39">
        <f>SUM(O14:W14)</f>
        <v>8</v>
      </c>
      <c r="O14" s="39"/>
      <c r="P14" s="39">
        <v>4</v>
      </c>
      <c r="Q14" s="39"/>
      <c r="R14" s="39">
        <v>4</v>
      </c>
      <c r="S14" s="39"/>
      <c r="T14" s="39"/>
      <c r="U14" s="39"/>
      <c r="V14" s="39"/>
      <c r="W14" s="39"/>
      <c r="X14" s="37">
        <f>Y14</f>
        <v>48</v>
      </c>
      <c r="Y14" s="39">
        <f>Z14*2</f>
        <v>48</v>
      </c>
      <c r="Z14" s="39">
        <f>AA14+AD14</f>
        <v>24</v>
      </c>
      <c r="AA14" s="59">
        <f>AB14*AC14</f>
        <v>14.25</v>
      </c>
      <c r="AB14" s="40">
        <v>5.7</v>
      </c>
      <c r="AC14" s="40">
        <v>2.5</v>
      </c>
      <c r="AD14" s="59">
        <f t="shared" ref="AD14:AD30" si="0">AE14*AF14</f>
        <v>9.75</v>
      </c>
      <c r="AE14" s="40">
        <v>3.9</v>
      </c>
      <c r="AF14" s="40">
        <v>2.5</v>
      </c>
      <c r="AG14" s="60"/>
    </row>
    <row r="15" spans="1:33" x14ac:dyDescent="0.25">
      <c r="A15" s="16" t="s">
        <v>17</v>
      </c>
      <c r="B15" s="32">
        <f>C15*D15*E15*F15</f>
        <v>6.6375000000000003E-2</v>
      </c>
      <c r="C15" s="55">
        <v>12</v>
      </c>
      <c r="D15" s="55">
        <v>0.1</v>
      </c>
      <c r="E15" s="55">
        <v>1.4999999999999999E-4</v>
      </c>
      <c r="F15" s="15">
        <f>G15+H15+N15+X15</f>
        <v>368.75</v>
      </c>
      <c r="G15" s="39">
        <v>13.75</v>
      </c>
      <c r="H15" s="39">
        <f>SUM(I15:M15)</f>
        <v>1</v>
      </c>
      <c r="I15" s="39">
        <v>1</v>
      </c>
      <c r="J15" s="39"/>
      <c r="K15" s="39"/>
      <c r="L15" s="39"/>
      <c r="M15" s="39"/>
      <c r="N15" s="39">
        <f>SUM(O15:W15)</f>
        <v>4</v>
      </c>
      <c r="O15" s="39"/>
      <c r="P15" s="39">
        <v>4</v>
      </c>
      <c r="Q15" s="39"/>
      <c r="R15" s="39"/>
      <c r="S15" s="39"/>
      <c r="T15" s="39"/>
      <c r="U15" s="39"/>
      <c r="V15" s="39"/>
      <c r="W15" s="39"/>
      <c r="X15" s="37">
        <f>Y15</f>
        <v>350</v>
      </c>
      <c r="Y15" s="39">
        <f>Z15*2</f>
        <v>350</v>
      </c>
      <c r="Z15" s="39">
        <f>AA15+AD15</f>
        <v>175</v>
      </c>
      <c r="AA15" s="59">
        <f>AB15*AC15</f>
        <v>170</v>
      </c>
      <c r="AB15" s="40">
        <v>68</v>
      </c>
      <c r="AC15" s="40">
        <v>2.5</v>
      </c>
      <c r="AD15" s="59">
        <f t="shared" si="0"/>
        <v>5</v>
      </c>
      <c r="AE15" s="40">
        <v>2</v>
      </c>
      <c r="AF15" s="40">
        <v>2.5</v>
      </c>
      <c r="AG15" s="60"/>
    </row>
    <row r="16" spans="1:33" x14ac:dyDescent="0.25">
      <c r="A16" s="16" t="s">
        <v>12</v>
      </c>
      <c r="B16" s="32">
        <f>C16*D16*E16*F16</f>
        <v>1.9233E-2</v>
      </c>
      <c r="C16" s="55">
        <v>12</v>
      </c>
      <c r="D16" s="55">
        <v>0.1</v>
      </c>
      <c r="E16" s="55">
        <v>1.4999999999999999E-4</v>
      </c>
      <c r="F16" s="15">
        <f>G16+H16+N16+X16</f>
        <v>106.85</v>
      </c>
      <c r="G16" s="39">
        <v>40.85</v>
      </c>
      <c r="H16" s="39">
        <f>SUM(I16:M16)</f>
        <v>2</v>
      </c>
      <c r="I16" s="39"/>
      <c r="J16" s="39"/>
      <c r="K16" s="39">
        <v>2</v>
      </c>
      <c r="L16" s="39"/>
      <c r="M16" s="39"/>
      <c r="N16" s="39">
        <f>SUM(O16:W16)</f>
        <v>4</v>
      </c>
      <c r="O16" s="39"/>
      <c r="P16" s="39">
        <v>2</v>
      </c>
      <c r="Q16" s="39"/>
      <c r="R16" s="39"/>
      <c r="S16" s="39"/>
      <c r="T16" s="39">
        <v>2</v>
      </c>
      <c r="U16" s="39"/>
      <c r="V16" s="39"/>
      <c r="W16" s="39"/>
      <c r="X16" s="37">
        <f>Y16</f>
        <v>60</v>
      </c>
      <c r="Y16" s="39">
        <f>Z16*2</f>
        <v>60</v>
      </c>
      <c r="Z16" s="39">
        <f>AA16+AD16</f>
        <v>30</v>
      </c>
      <c r="AA16" s="59">
        <f>AB16*AC16</f>
        <v>16.25</v>
      </c>
      <c r="AB16" s="40">
        <v>6.5</v>
      </c>
      <c r="AC16" s="40">
        <v>2.5</v>
      </c>
      <c r="AD16" s="59">
        <f t="shared" si="0"/>
        <v>13.75</v>
      </c>
      <c r="AE16" s="40">
        <v>5.5</v>
      </c>
      <c r="AF16" s="40">
        <v>2.5</v>
      </c>
      <c r="AG16" s="60"/>
    </row>
    <row r="17" spans="1:33" x14ac:dyDescent="0.25">
      <c r="A17" s="21" t="s">
        <v>97</v>
      </c>
      <c r="B17" s="32"/>
      <c r="C17" s="56"/>
      <c r="D17" s="56"/>
      <c r="E17" s="56"/>
      <c r="F17" s="15"/>
      <c r="G17" s="39"/>
      <c r="H17" s="39"/>
      <c r="I17" s="39"/>
      <c r="J17" s="39"/>
      <c r="K17" s="39"/>
      <c r="L17" s="39"/>
      <c r="M17" s="39"/>
      <c r="N17" s="39"/>
      <c r="O17" s="39"/>
      <c r="P17" s="39"/>
      <c r="Q17" s="39"/>
      <c r="R17" s="39"/>
      <c r="S17" s="39"/>
      <c r="T17" s="39"/>
      <c r="U17" s="39"/>
      <c r="V17" s="39"/>
      <c r="W17" s="39"/>
      <c r="X17" s="37"/>
      <c r="Y17" s="39"/>
      <c r="Z17" s="39"/>
      <c r="AA17" s="59"/>
      <c r="AB17" s="40"/>
      <c r="AC17" s="40"/>
      <c r="AD17" s="59">
        <f t="shared" si="0"/>
        <v>0</v>
      </c>
      <c r="AE17" s="40"/>
      <c r="AF17" s="40"/>
      <c r="AG17" s="60"/>
    </row>
    <row r="18" spans="1:33" x14ac:dyDescent="0.25">
      <c r="A18" s="16">
        <v>201</v>
      </c>
      <c r="B18" s="32">
        <f t="shared" ref="B18:B23" si="1">C18*D18*E18*F18</f>
        <v>1.4616000000000002E-2</v>
      </c>
      <c r="C18" s="55">
        <v>12</v>
      </c>
      <c r="D18" s="55">
        <v>0.1</v>
      </c>
      <c r="E18" s="55">
        <v>1.4999999999999999E-4</v>
      </c>
      <c r="F18" s="15">
        <f t="shared" ref="F18:F23" si="2">G18+H18+N18+X18</f>
        <v>81.2</v>
      </c>
      <c r="G18" s="39">
        <v>22.2</v>
      </c>
      <c r="H18" s="39">
        <f t="shared" ref="H18:H23" si="3">SUM(I18:M18)</f>
        <v>2</v>
      </c>
      <c r="I18" s="39">
        <v>1</v>
      </c>
      <c r="J18" s="39"/>
      <c r="K18" s="39">
        <v>1</v>
      </c>
      <c r="L18" s="39"/>
      <c r="M18" s="39"/>
      <c r="N18" s="39">
        <f t="shared" ref="N18:N23" si="4">SUM(O18:W18)</f>
        <v>9</v>
      </c>
      <c r="O18" s="39"/>
      <c r="P18" s="39">
        <v>4</v>
      </c>
      <c r="Q18" s="39"/>
      <c r="R18" s="39">
        <v>4</v>
      </c>
      <c r="S18" s="39">
        <v>1</v>
      </c>
      <c r="T18" s="39"/>
      <c r="U18" s="39"/>
      <c r="V18" s="39"/>
      <c r="W18" s="39"/>
      <c r="X18" s="37">
        <f t="shared" ref="X18:X23" si="5">Y18</f>
        <v>48</v>
      </c>
      <c r="Y18" s="39">
        <f t="shared" ref="Y18:Y23" si="6">Z18*2</f>
        <v>48</v>
      </c>
      <c r="Z18" s="39">
        <f t="shared" ref="Z18:Z23" si="7">AA18+AD18</f>
        <v>24</v>
      </c>
      <c r="AA18" s="59">
        <f t="shared" ref="AA18:AA23" si="8">AB18*AC18</f>
        <v>14.25</v>
      </c>
      <c r="AB18" s="40">
        <v>5.7</v>
      </c>
      <c r="AC18" s="40">
        <v>2.5</v>
      </c>
      <c r="AD18" s="59">
        <f t="shared" si="0"/>
        <v>9.75</v>
      </c>
      <c r="AE18" s="40">
        <v>3.9</v>
      </c>
      <c r="AF18" s="40">
        <v>2.5</v>
      </c>
      <c r="AG18" s="60"/>
    </row>
    <row r="19" spans="1:33" x14ac:dyDescent="0.25">
      <c r="A19" s="16">
        <v>203</v>
      </c>
      <c r="B19" s="32">
        <f t="shared" si="1"/>
        <v>1.1196000000000001E-2</v>
      </c>
      <c r="C19" s="55">
        <v>12</v>
      </c>
      <c r="D19" s="55">
        <v>0.1</v>
      </c>
      <c r="E19" s="55">
        <v>1.4999999999999999E-4</v>
      </c>
      <c r="F19" s="15">
        <f t="shared" si="2"/>
        <v>62.2</v>
      </c>
      <c r="G19" s="39">
        <v>15.2</v>
      </c>
      <c r="H19" s="39">
        <f t="shared" si="3"/>
        <v>2</v>
      </c>
      <c r="I19" s="39">
        <v>1</v>
      </c>
      <c r="J19" s="39"/>
      <c r="K19" s="39">
        <v>1</v>
      </c>
      <c r="L19" s="39"/>
      <c r="M19" s="39"/>
      <c r="N19" s="39">
        <f t="shared" si="4"/>
        <v>6</v>
      </c>
      <c r="O19" s="39"/>
      <c r="P19" s="39">
        <v>2</v>
      </c>
      <c r="Q19" s="39"/>
      <c r="R19" s="39">
        <v>4</v>
      </c>
      <c r="S19" s="39"/>
      <c r="T19" s="39"/>
      <c r="U19" s="39"/>
      <c r="V19" s="39"/>
      <c r="W19" s="39"/>
      <c r="X19" s="37">
        <f t="shared" si="5"/>
        <v>39</v>
      </c>
      <c r="Y19" s="39">
        <f t="shared" si="6"/>
        <v>39</v>
      </c>
      <c r="Z19" s="39">
        <f t="shared" si="7"/>
        <v>19.5</v>
      </c>
      <c r="AA19" s="59">
        <f t="shared" si="8"/>
        <v>10.25</v>
      </c>
      <c r="AB19" s="40">
        <v>4.0999999999999996</v>
      </c>
      <c r="AC19" s="40">
        <v>2.5</v>
      </c>
      <c r="AD19" s="59">
        <f t="shared" si="0"/>
        <v>9.25</v>
      </c>
      <c r="AE19" s="40">
        <v>3.7</v>
      </c>
      <c r="AF19" s="40">
        <v>2.5</v>
      </c>
      <c r="AG19" s="60"/>
    </row>
    <row r="20" spans="1:33" x14ac:dyDescent="0.25">
      <c r="A20" s="16">
        <v>204</v>
      </c>
      <c r="B20" s="32">
        <f t="shared" si="1"/>
        <v>1.4400000000000001E-2</v>
      </c>
      <c r="C20" s="55">
        <v>12</v>
      </c>
      <c r="D20" s="55">
        <v>0.1</v>
      </c>
      <c r="E20" s="55">
        <v>1.4999999999999999E-4</v>
      </c>
      <c r="F20" s="15">
        <f t="shared" si="2"/>
        <v>80</v>
      </c>
      <c r="G20" s="39">
        <v>20.5</v>
      </c>
      <c r="H20" s="39">
        <f t="shared" si="3"/>
        <v>3</v>
      </c>
      <c r="I20" s="39">
        <v>1</v>
      </c>
      <c r="J20" s="39"/>
      <c r="K20" s="39">
        <v>2</v>
      </c>
      <c r="L20" s="39"/>
      <c r="M20" s="39"/>
      <c r="N20" s="39">
        <f t="shared" si="4"/>
        <v>10</v>
      </c>
      <c r="O20" s="39"/>
      <c r="P20" s="39">
        <v>6</v>
      </c>
      <c r="Q20" s="39"/>
      <c r="R20" s="39">
        <v>4</v>
      </c>
      <c r="S20" s="39"/>
      <c r="T20" s="39"/>
      <c r="U20" s="39"/>
      <c r="V20" s="39"/>
      <c r="W20" s="39"/>
      <c r="X20" s="37">
        <f t="shared" si="5"/>
        <v>46.5</v>
      </c>
      <c r="Y20" s="39">
        <f t="shared" si="6"/>
        <v>46.5</v>
      </c>
      <c r="Z20" s="39">
        <f t="shared" si="7"/>
        <v>23.25</v>
      </c>
      <c r="AA20" s="59">
        <f t="shared" si="8"/>
        <v>14.25</v>
      </c>
      <c r="AB20" s="40">
        <v>5.7</v>
      </c>
      <c r="AC20" s="40">
        <v>2.5</v>
      </c>
      <c r="AD20" s="59">
        <f t="shared" si="0"/>
        <v>9</v>
      </c>
      <c r="AE20" s="40">
        <v>3.6</v>
      </c>
      <c r="AF20" s="40">
        <v>2.5</v>
      </c>
      <c r="AG20" s="60"/>
    </row>
    <row r="21" spans="1:33" x14ac:dyDescent="0.25">
      <c r="A21" s="16">
        <v>205</v>
      </c>
      <c r="B21" s="32">
        <f t="shared" si="1"/>
        <v>1.494E-2</v>
      </c>
      <c r="C21" s="55">
        <v>12</v>
      </c>
      <c r="D21" s="55">
        <v>0.1</v>
      </c>
      <c r="E21" s="55">
        <v>1.4999999999999999E-4</v>
      </c>
      <c r="F21" s="15">
        <f t="shared" si="2"/>
        <v>83</v>
      </c>
      <c r="G21" s="39">
        <v>20</v>
      </c>
      <c r="H21" s="39">
        <f t="shared" si="3"/>
        <v>5</v>
      </c>
      <c r="I21" s="39">
        <v>1</v>
      </c>
      <c r="J21" s="39"/>
      <c r="K21" s="39">
        <v>4</v>
      </c>
      <c r="L21" s="39"/>
      <c r="M21" s="39"/>
      <c r="N21" s="39">
        <f t="shared" si="4"/>
        <v>12</v>
      </c>
      <c r="O21" s="39"/>
      <c r="P21" s="39">
        <v>8</v>
      </c>
      <c r="Q21" s="39"/>
      <c r="R21" s="39">
        <v>4</v>
      </c>
      <c r="S21" s="39"/>
      <c r="T21" s="39"/>
      <c r="U21" s="39"/>
      <c r="V21" s="39"/>
      <c r="W21" s="39"/>
      <c r="X21" s="37">
        <f t="shared" si="5"/>
        <v>46</v>
      </c>
      <c r="Y21" s="39">
        <f t="shared" si="6"/>
        <v>46</v>
      </c>
      <c r="Z21" s="39">
        <f t="shared" si="7"/>
        <v>23</v>
      </c>
      <c r="AA21" s="59">
        <f t="shared" si="8"/>
        <v>14.25</v>
      </c>
      <c r="AB21" s="40">
        <v>5.7</v>
      </c>
      <c r="AC21" s="40">
        <v>2.5</v>
      </c>
      <c r="AD21" s="59">
        <f t="shared" si="0"/>
        <v>8.75</v>
      </c>
      <c r="AE21" s="40">
        <v>3.5</v>
      </c>
      <c r="AF21" s="40">
        <v>2.5</v>
      </c>
      <c r="AG21" s="60"/>
    </row>
    <row r="22" spans="1:33" x14ac:dyDescent="0.25">
      <c r="A22" s="16">
        <v>206</v>
      </c>
      <c r="B22" s="32">
        <f t="shared" si="1"/>
        <v>1.3680000000000001E-2</v>
      </c>
      <c r="C22" s="55">
        <v>12</v>
      </c>
      <c r="D22" s="55">
        <v>0.1</v>
      </c>
      <c r="E22" s="55">
        <v>1.4999999999999999E-4</v>
      </c>
      <c r="F22" s="15">
        <f t="shared" si="2"/>
        <v>76</v>
      </c>
      <c r="G22" s="39">
        <v>20</v>
      </c>
      <c r="H22" s="39">
        <f t="shared" si="3"/>
        <v>2</v>
      </c>
      <c r="I22" s="39">
        <v>1</v>
      </c>
      <c r="J22" s="39"/>
      <c r="K22" s="39">
        <v>1</v>
      </c>
      <c r="L22" s="39"/>
      <c r="M22" s="39"/>
      <c r="N22" s="39">
        <f t="shared" si="4"/>
        <v>8</v>
      </c>
      <c r="O22" s="39"/>
      <c r="P22" s="39">
        <v>4</v>
      </c>
      <c r="Q22" s="39"/>
      <c r="R22" s="39">
        <v>4</v>
      </c>
      <c r="S22" s="39"/>
      <c r="T22" s="39"/>
      <c r="U22" s="39"/>
      <c r="V22" s="39"/>
      <c r="W22" s="39"/>
      <c r="X22" s="37">
        <f t="shared" si="5"/>
        <v>46</v>
      </c>
      <c r="Y22" s="39">
        <f t="shared" si="6"/>
        <v>46</v>
      </c>
      <c r="Z22" s="39">
        <f t="shared" si="7"/>
        <v>23</v>
      </c>
      <c r="AA22" s="59">
        <f t="shared" si="8"/>
        <v>14.25</v>
      </c>
      <c r="AB22" s="40">
        <v>5.7</v>
      </c>
      <c r="AC22" s="40">
        <v>2.5</v>
      </c>
      <c r="AD22" s="59">
        <f t="shared" si="0"/>
        <v>8.75</v>
      </c>
      <c r="AE22" s="40">
        <v>3.5</v>
      </c>
      <c r="AF22" s="40">
        <v>2.5</v>
      </c>
      <c r="AG22" s="60"/>
    </row>
    <row r="23" spans="1:33" x14ac:dyDescent="0.25">
      <c r="A23" s="16" t="s">
        <v>12</v>
      </c>
      <c r="B23" s="32">
        <f t="shared" si="1"/>
        <v>2.3364000000000003E-2</v>
      </c>
      <c r="C23" s="55">
        <v>12</v>
      </c>
      <c r="D23" s="55">
        <v>0.1</v>
      </c>
      <c r="E23" s="55">
        <v>1.4999999999999999E-4</v>
      </c>
      <c r="F23" s="15">
        <f t="shared" si="2"/>
        <v>129.80000000000001</v>
      </c>
      <c r="G23" s="39">
        <v>33.799999999999997</v>
      </c>
      <c r="H23" s="39">
        <f t="shared" si="3"/>
        <v>6</v>
      </c>
      <c r="I23" s="39"/>
      <c r="J23" s="39"/>
      <c r="K23" s="39">
        <v>6</v>
      </c>
      <c r="L23" s="39"/>
      <c r="M23" s="39"/>
      <c r="N23" s="39">
        <f t="shared" si="4"/>
        <v>1</v>
      </c>
      <c r="O23" s="39"/>
      <c r="P23" s="39"/>
      <c r="Q23" s="39"/>
      <c r="R23" s="39"/>
      <c r="S23" s="39"/>
      <c r="T23" s="39">
        <v>1</v>
      </c>
      <c r="U23" s="39"/>
      <c r="V23" s="39"/>
      <c r="W23" s="39"/>
      <c r="X23" s="37">
        <f t="shared" si="5"/>
        <v>89</v>
      </c>
      <c r="Y23" s="39">
        <f t="shared" si="6"/>
        <v>89</v>
      </c>
      <c r="Z23" s="39">
        <f t="shared" si="7"/>
        <v>44.5</v>
      </c>
      <c r="AA23" s="59">
        <f t="shared" si="8"/>
        <v>40</v>
      </c>
      <c r="AB23" s="40">
        <v>16</v>
      </c>
      <c r="AC23" s="40">
        <v>2.5</v>
      </c>
      <c r="AD23" s="59">
        <f t="shared" si="0"/>
        <v>4.5</v>
      </c>
      <c r="AE23" s="40">
        <v>1.8</v>
      </c>
      <c r="AF23" s="40">
        <v>2.5</v>
      </c>
      <c r="AG23" s="60"/>
    </row>
    <row r="24" spans="1:33" x14ac:dyDescent="0.25">
      <c r="A24" s="21" t="s">
        <v>98</v>
      </c>
      <c r="B24" s="32"/>
      <c r="C24" s="56"/>
      <c r="D24" s="56"/>
      <c r="E24" s="56"/>
      <c r="F24" s="15"/>
      <c r="G24" s="39"/>
      <c r="H24" s="39"/>
      <c r="I24" s="39"/>
      <c r="J24" s="39"/>
      <c r="K24" s="39"/>
      <c r="L24" s="39"/>
      <c r="M24" s="39"/>
      <c r="N24" s="39"/>
      <c r="O24" s="39"/>
      <c r="P24" s="39"/>
      <c r="Q24" s="39"/>
      <c r="R24" s="39"/>
      <c r="S24" s="39"/>
      <c r="T24" s="39"/>
      <c r="U24" s="39"/>
      <c r="V24" s="39"/>
      <c r="W24" s="39"/>
      <c r="X24" s="37"/>
      <c r="Y24" s="39"/>
      <c r="Z24" s="39"/>
      <c r="AA24" s="59"/>
      <c r="AB24" s="40"/>
      <c r="AC24" s="40"/>
      <c r="AD24" s="59">
        <f t="shared" si="0"/>
        <v>0</v>
      </c>
      <c r="AE24" s="40"/>
      <c r="AF24" s="40"/>
      <c r="AG24" s="60"/>
    </row>
    <row r="25" spans="1:33" x14ac:dyDescent="0.25">
      <c r="A25" s="17">
        <v>301</v>
      </c>
      <c r="B25" s="32">
        <f t="shared" ref="B25:B30" si="9">C25*D25*E25*F25</f>
        <v>1.5696000000000002E-2</v>
      </c>
      <c r="C25" s="55">
        <v>12</v>
      </c>
      <c r="D25" s="55">
        <v>0.1</v>
      </c>
      <c r="E25" s="55">
        <v>1.4999999999999999E-4</v>
      </c>
      <c r="F25" s="15">
        <f t="shared" ref="F25:F30" si="10">G25+H25+N25+X25</f>
        <v>87.2</v>
      </c>
      <c r="G25" s="39">
        <v>22.2</v>
      </c>
      <c r="H25" s="39">
        <f t="shared" ref="H25:H30" si="11">SUM(I25:M25)</f>
        <v>1</v>
      </c>
      <c r="I25" s="39">
        <v>1</v>
      </c>
      <c r="J25" s="39"/>
      <c r="K25" s="39"/>
      <c r="L25" s="39"/>
      <c r="M25" s="39"/>
      <c r="N25" s="39">
        <f t="shared" ref="N25:N30" si="12">SUM(O25:W25)</f>
        <v>16</v>
      </c>
      <c r="O25" s="39"/>
      <c r="P25" s="39">
        <v>2</v>
      </c>
      <c r="Q25" s="39"/>
      <c r="R25" s="39">
        <v>4</v>
      </c>
      <c r="S25" s="39">
        <v>2</v>
      </c>
      <c r="T25" s="39"/>
      <c r="U25" s="39"/>
      <c r="V25" s="39">
        <v>8</v>
      </c>
      <c r="W25" s="39"/>
      <c r="X25" s="37">
        <f t="shared" ref="X25:X30" si="13">Y25</f>
        <v>48</v>
      </c>
      <c r="Y25" s="39">
        <f t="shared" ref="Y25:Y30" si="14">Z25*2</f>
        <v>48</v>
      </c>
      <c r="Z25" s="39">
        <f t="shared" ref="Z25:Z30" si="15">AA25+AD25</f>
        <v>24</v>
      </c>
      <c r="AA25" s="59">
        <f t="shared" ref="AA25:AA30" si="16">AB25*AC25</f>
        <v>14.25</v>
      </c>
      <c r="AB25" s="40">
        <v>5.7</v>
      </c>
      <c r="AC25" s="40">
        <v>2.5</v>
      </c>
      <c r="AD25" s="59">
        <f t="shared" si="0"/>
        <v>9.75</v>
      </c>
      <c r="AE25" s="40">
        <v>3.9</v>
      </c>
      <c r="AF25" s="40">
        <v>2.5</v>
      </c>
      <c r="AG25" s="60"/>
    </row>
    <row r="26" spans="1:33" x14ac:dyDescent="0.25">
      <c r="A26" s="17">
        <v>303</v>
      </c>
      <c r="B26" s="32">
        <f t="shared" si="9"/>
        <v>1.3266000000000002E-2</v>
      </c>
      <c r="C26" s="55">
        <v>12</v>
      </c>
      <c r="D26" s="55">
        <v>0.1</v>
      </c>
      <c r="E26" s="55">
        <v>1.4999999999999999E-4</v>
      </c>
      <c r="F26" s="15">
        <f t="shared" si="10"/>
        <v>73.7</v>
      </c>
      <c r="G26" s="39">
        <v>16.7</v>
      </c>
      <c r="H26" s="39">
        <f t="shared" si="11"/>
        <v>3</v>
      </c>
      <c r="I26" s="39">
        <v>1</v>
      </c>
      <c r="J26" s="39"/>
      <c r="K26" s="39">
        <v>2</v>
      </c>
      <c r="L26" s="39"/>
      <c r="M26" s="39"/>
      <c r="N26" s="39">
        <f t="shared" si="12"/>
        <v>13</v>
      </c>
      <c r="O26" s="39"/>
      <c r="P26" s="39">
        <v>4</v>
      </c>
      <c r="Q26" s="39"/>
      <c r="R26" s="39">
        <v>4</v>
      </c>
      <c r="S26" s="39">
        <v>3</v>
      </c>
      <c r="T26" s="39">
        <v>2</v>
      </c>
      <c r="U26" s="39"/>
      <c r="V26" s="39"/>
      <c r="W26" s="39"/>
      <c r="X26" s="37">
        <f t="shared" si="13"/>
        <v>41</v>
      </c>
      <c r="Y26" s="39">
        <f t="shared" si="14"/>
        <v>41</v>
      </c>
      <c r="Z26" s="39">
        <f t="shared" si="15"/>
        <v>20.5</v>
      </c>
      <c r="AA26" s="59">
        <f t="shared" si="16"/>
        <v>11.25</v>
      </c>
      <c r="AB26" s="40">
        <v>4.5</v>
      </c>
      <c r="AC26" s="40">
        <v>2.5</v>
      </c>
      <c r="AD26" s="59">
        <f t="shared" si="0"/>
        <v>9.25</v>
      </c>
      <c r="AE26" s="40">
        <v>3.7</v>
      </c>
      <c r="AF26" s="40">
        <v>2.5</v>
      </c>
      <c r="AG26" s="60"/>
    </row>
    <row r="27" spans="1:33" x14ac:dyDescent="0.25">
      <c r="A27" s="17">
        <v>304</v>
      </c>
      <c r="B27" s="32">
        <f t="shared" si="9"/>
        <v>1.4382000000000002E-2</v>
      </c>
      <c r="C27" s="55">
        <v>12</v>
      </c>
      <c r="D27" s="55">
        <v>0.1</v>
      </c>
      <c r="E27" s="55">
        <v>1.4999999999999999E-4</v>
      </c>
      <c r="F27" s="15">
        <f t="shared" si="10"/>
        <v>79.900000000000006</v>
      </c>
      <c r="G27" s="39">
        <v>20.9</v>
      </c>
      <c r="H27" s="39">
        <f t="shared" si="11"/>
        <v>1</v>
      </c>
      <c r="I27" s="39">
        <v>1</v>
      </c>
      <c r="J27" s="39"/>
      <c r="K27" s="39"/>
      <c r="L27" s="39"/>
      <c r="M27" s="39"/>
      <c r="N27" s="39">
        <f t="shared" si="12"/>
        <v>11</v>
      </c>
      <c r="O27" s="39"/>
      <c r="P27" s="39"/>
      <c r="Q27" s="39"/>
      <c r="R27" s="39">
        <v>4</v>
      </c>
      <c r="S27" s="39">
        <v>1</v>
      </c>
      <c r="T27" s="39"/>
      <c r="U27" s="39"/>
      <c r="V27" s="39">
        <v>6</v>
      </c>
      <c r="W27" s="39"/>
      <c r="X27" s="37">
        <f t="shared" si="13"/>
        <v>47</v>
      </c>
      <c r="Y27" s="39">
        <f t="shared" si="14"/>
        <v>47</v>
      </c>
      <c r="Z27" s="39">
        <f t="shared" si="15"/>
        <v>23.5</v>
      </c>
      <c r="AA27" s="59">
        <f t="shared" si="16"/>
        <v>14.5</v>
      </c>
      <c r="AB27" s="40">
        <v>5.8</v>
      </c>
      <c r="AC27" s="40">
        <v>2.5</v>
      </c>
      <c r="AD27" s="59">
        <f t="shared" si="0"/>
        <v>9</v>
      </c>
      <c r="AE27" s="40">
        <v>3.6</v>
      </c>
      <c r="AF27" s="40">
        <v>2.5</v>
      </c>
      <c r="AG27" s="60"/>
    </row>
    <row r="28" spans="1:33" x14ac:dyDescent="0.25">
      <c r="A28" s="17">
        <v>305</v>
      </c>
      <c r="B28" s="32">
        <f t="shared" si="9"/>
        <v>1.4742000000000002E-2</v>
      </c>
      <c r="C28" s="55">
        <v>12</v>
      </c>
      <c r="D28" s="55">
        <v>0.1</v>
      </c>
      <c r="E28" s="55">
        <v>1.4999999999999999E-4</v>
      </c>
      <c r="F28" s="15">
        <f t="shared" si="10"/>
        <v>81.900000000000006</v>
      </c>
      <c r="G28" s="39">
        <v>19.399999999999999</v>
      </c>
      <c r="H28" s="39">
        <f t="shared" si="11"/>
        <v>1</v>
      </c>
      <c r="I28" s="39">
        <v>1</v>
      </c>
      <c r="J28" s="39"/>
      <c r="K28" s="39"/>
      <c r="L28" s="39"/>
      <c r="M28" s="39"/>
      <c r="N28" s="39">
        <f t="shared" si="12"/>
        <v>16</v>
      </c>
      <c r="O28" s="39"/>
      <c r="P28" s="39">
        <v>2</v>
      </c>
      <c r="Q28" s="39"/>
      <c r="R28" s="39">
        <v>4</v>
      </c>
      <c r="S28" s="39">
        <v>2</v>
      </c>
      <c r="T28" s="39"/>
      <c r="U28" s="39"/>
      <c r="V28" s="39">
        <v>8</v>
      </c>
      <c r="W28" s="39"/>
      <c r="X28" s="37">
        <f t="shared" si="13"/>
        <v>45.5</v>
      </c>
      <c r="Y28" s="39">
        <f t="shared" si="14"/>
        <v>45.5</v>
      </c>
      <c r="Z28" s="39">
        <f t="shared" si="15"/>
        <v>22.75</v>
      </c>
      <c r="AA28" s="59">
        <f t="shared" si="16"/>
        <v>14.25</v>
      </c>
      <c r="AB28" s="40">
        <v>5.7</v>
      </c>
      <c r="AC28" s="40">
        <v>2.5</v>
      </c>
      <c r="AD28" s="59">
        <f t="shared" si="0"/>
        <v>8.5</v>
      </c>
      <c r="AE28" s="40">
        <v>3.4</v>
      </c>
      <c r="AF28" s="40">
        <v>2.5</v>
      </c>
      <c r="AG28" s="60"/>
    </row>
    <row r="29" spans="1:33" x14ac:dyDescent="0.25">
      <c r="A29" s="17">
        <v>306</v>
      </c>
      <c r="B29" s="32">
        <f t="shared" si="9"/>
        <v>1.5318E-2</v>
      </c>
      <c r="C29" s="55">
        <v>12</v>
      </c>
      <c r="D29" s="55">
        <v>0.1</v>
      </c>
      <c r="E29" s="55">
        <v>1.4999999999999999E-4</v>
      </c>
      <c r="F29" s="15">
        <f t="shared" si="10"/>
        <v>85.1</v>
      </c>
      <c r="G29" s="39">
        <v>21.1</v>
      </c>
      <c r="H29" s="39">
        <f t="shared" si="11"/>
        <v>1</v>
      </c>
      <c r="I29" s="39">
        <v>1</v>
      </c>
      <c r="J29" s="39"/>
      <c r="K29" s="39"/>
      <c r="L29" s="39"/>
      <c r="M29" s="39"/>
      <c r="N29" s="39">
        <f t="shared" si="12"/>
        <v>16</v>
      </c>
      <c r="O29" s="39"/>
      <c r="P29" s="39">
        <v>2</v>
      </c>
      <c r="Q29" s="39"/>
      <c r="R29" s="39">
        <v>4</v>
      </c>
      <c r="S29" s="39">
        <v>2</v>
      </c>
      <c r="T29" s="39"/>
      <c r="U29" s="39"/>
      <c r="V29" s="39">
        <v>8</v>
      </c>
      <c r="W29" s="39"/>
      <c r="X29" s="37">
        <f t="shared" si="13"/>
        <v>47</v>
      </c>
      <c r="Y29" s="39">
        <f t="shared" si="14"/>
        <v>47</v>
      </c>
      <c r="Z29" s="39">
        <f t="shared" si="15"/>
        <v>23.5</v>
      </c>
      <c r="AA29" s="59">
        <f t="shared" si="16"/>
        <v>14.25</v>
      </c>
      <c r="AB29" s="40">
        <v>5.7</v>
      </c>
      <c r="AC29" s="40">
        <v>2.5</v>
      </c>
      <c r="AD29" s="59">
        <f t="shared" si="0"/>
        <v>9.25</v>
      </c>
      <c r="AE29" s="40">
        <v>3.7</v>
      </c>
      <c r="AF29" s="40">
        <v>2.5</v>
      </c>
      <c r="AG29" s="60"/>
    </row>
    <row r="30" spans="1:33" x14ac:dyDescent="0.25">
      <c r="A30" s="16" t="s">
        <v>12</v>
      </c>
      <c r="B30" s="32">
        <f t="shared" si="9"/>
        <v>2.205E-2</v>
      </c>
      <c r="C30" s="55">
        <v>12</v>
      </c>
      <c r="D30" s="55">
        <v>0.1</v>
      </c>
      <c r="E30" s="55">
        <v>1.4999999999999999E-4</v>
      </c>
      <c r="F30" s="15">
        <f t="shared" si="10"/>
        <v>122.5</v>
      </c>
      <c r="G30" s="39">
        <v>33.5</v>
      </c>
      <c r="H30" s="39">
        <f t="shared" si="11"/>
        <v>0</v>
      </c>
      <c r="I30" s="39"/>
      <c r="J30" s="39"/>
      <c r="K30" s="39"/>
      <c r="L30" s="39"/>
      <c r="M30" s="39"/>
      <c r="N30" s="39">
        <f t="shared" si="12"/>
        <v>0</v>
      </c>
      <c r="O30" s="39"/>
      <c r="P30" s="39"/>
      <c r="Q30" s="39"/>
      <c r="R30" s="39"/>
      <c r="S30" s="39"/>
      <c r="T30" s="39"/>
      <c r="U30" s="39"/>
      <c r="V30" s="39"/>
      <c r="W30" s="39"/>
      <c r="X30" s="37">
        <f t="shared" si="13"/>
        <v>89</v>
      </c>
      <c r="Y30" s="39">
        <f t="shared" si="14"/>
        <v>89</v>
      </c>
      <c r="Z30" s="39">
        <f t="shared" si="15"/>
        <v>44.5</v>
      </c>
      <c r="AA30" s="59">
        <f t="shared" si="16"/>
        <v>40</v>
      </c>
      <c r="AB30" s="40">
        <v>16</v>
      </c>
      <c r="AC30" s="40">
        <v>2.5</v>
      </c>
      <c r="AD30" s="59">
        <f t="shared" si="0"/>
        <v>4.5</v>
      </c>
      <c r="AE30" s="40">
        <v>1.8</v>
      </c>
      <c r="AF30" s="40">
        <v>2.5</v>
      </c>
      <c r="AG30" s="60"/>
    </row>
    <row r="31" spans="1:33" x14ac:dyDescent="0.25">
      <c r="A31" s="16"/>
      <c r="B31" s="32"/>
      <c r="C31" s="56"/>
      <c r="D31" s="56"/>
      <c r="E31" s="56"/>
      <c r="F31" s="15"/>
      <c r="G31" s="24"/>
      <c r="H31" s="24"/>
      <c r="I31" s="24"/>
      <c r="J31" s="24"/>
      <c r="K31" s="24"/>
      <c r="L31" s="24"/>
      <c r="M31" s="24"/>
      <c r="N31" s="24"/>
      <c r="O31" s="24"/>
      <c r="P31" s="24"/>
      <c r="Q31" s="24"/>
      <c r="R31" s="24"/>
      <c r="S31" s="24"/>
      <c r="T31" s="24"/>
      <c r="U31" s="24"/>
      <c r="V31" s="24"/>
      <c r="W31" s="24"/>
      <c r="X31" s="37"/>
      <c r="Y31" s="39"/>
      <c r="Z31" s="39"/>
      <c r="AA31" s="59"/>
      <c r="AB31" s="40"/>
      <c r="AC31" s="40"/>
      <c r="AD31" s="59"/>
      <c r="AE31" s="40"/>
      <c r="AF31" s="40"/>
      <c r="AG31" s="60"/>
    </row>
    <row r="32" spans="1:33" ht="14.4" customHeight="1" x14ac:dyDescent="0.3">
      <c r="A32" s="79" t="s">
        <v>99</v>
      </c>
      <c r="B32" s="80"/>
      <c r="C32" s="80"/>
      <c r="D32" s="80"/>
      <c r="E32" s="80"/>
      <c r="F32" s="80"/>
      <c r="G32" s="80"/>
      <c r="H32" s="80"/>
      <c r="I32" s="80"/>
      <c r="J32" s="80"/>
      <c r="K32" s="80"/>
      <c r="L32" s="80"/>
      <c r="M32" s="80"/>
      <c r="N32" s="80"/>
      <c r="O32" s="80"/>
      <c r="P32" s="80"/>
      <c r="Q32" s="80"/>
      <c r="R32" s="80"/>
      <c r="S32" s="80"/>
      <c r="T32" s="80"/>
      <c r="U32" s="80"/>
      <c r="V32" s="80"/>
      <c r="W32" s="81"/>
      <c r="X32" s="37"/>
      <c r="Y32" s="39"/>
      <c r="Z32" s="39"/>
      <c r="AA32" s="59"/>
      <c r="AB32" s="40"/>
      <c r="AC32" s="40"/>
      <c r="AD32" s="59"/>
      <c r="AE32" s="40"/>
      <c r="AF32" s="40"/>
      <c r="AG32" s="60"/>
    </row>
    <row r="33" spans="1:33" ht="27.6" customHeight="1" x14ac:dyDescent="0.25">
      <c r="A33" s="18" t="s">
        <v>42</v>
      </c>
      <c r="B33" s="43">
        <f>C33*D33*E33*F33</f>
        <v>1.239264E-2</v>
      </c>
      <c r="C33" s="55">
        <v>12</v>
      </c>
      <c r="D33" s="55">
        <v>0.1</v>
      </c>
      <c r="E33" s="55">
        <v>1.4999999999999999E-4</v>
      </c>
      <c r="F33" s="15">
        <f>G33+H33+N33+X33</f>
        <v>68.847999999999999</v>
      </c>
      <c r="G33" s="39">
        <v>16</v>
      </c>
      <c r="H33" s="39">
        <f>SUM(I33:M33)</f>
        <v>3</v>
      </c>
      <c r="I33" s="39">
        <v>1</v>
      </c>
      <c r="J33" s="39"/>
      <c r="K33" s="39">
        <v>2</v>
      </c>
      <c r="L33" s="39"/>
      <c r="M33" s="39"/>
      <c r="N33" s="39">
        <f>SUM(O33:W33)</f>
        <v>3</v>
      </c>
      <c r="O33" s="39"/>
      <c r="P33" s="39"/>
      <c r="Q33" s="39">
        <v>1</v>
      </c>
      <c r="R33" s="39">
        <v>2</v>
      </c>
      <c r="S33" s="39"/>
      <c r="T33" s="39"/>
      <c r="U33" s="39"/>
      <c r="V33" s="39"/>
      <c r="W33" s="39"/>
      <c r="X33" s="37">
        <f>Y33</f>
        <v>46.847999999999999</v>
      </c>
      <c r="Y33" s="39">
        <f>Z33*2</f>
        <v>46.847999999999999</v>
      </c>
      <c r="Z33" s="39">
        <f>AA33+AD33</f>
        <v>23.423999999999999</v>
      </c>
      <c r="AA33" s="59">
        <f>AB33*AC33</f>
        <v>14.784000000000001</v>
      </c>
      <c r="AB33" s="40">
        <v>4.62</v>
      </c>
      <c r="AC33" s="40">
        <v>3.2</v>
      </c>
      <c r="AD33" s="59">
        <f>AE33*AF33</f>
        <v>8.64</v>
      </c>
      <c r="AE33" s="40">
        <v>2.7</v>
      </c>
      <c r="AF33" s="40">
        <v>3.2</v>
      </c>
      <c r="AG33" s="60"/>
    </row>
    <row r="34" spans="1:33" ht="27.6" customHeight="1" x14ac:dyDescent="0.25">
      <c r="A34" s="18" t="s">
        <v>44</v>
      </c>
      <c r="B34" s="43">
        <f>C34*D34*E34*F34</f>
        <v>1.3787280000000001E-2</v>
      </c>
      <c r="C34" s="55">
        <v>12</v>
      </c>
      <c r="D34" s="55">
        <v>0.1</v>
      </c>
      <c r="E34" s="55">
        <v>1.4999999999999999E-4</v>
      </c>
      <c r="F34" s="15">
        <f>G34+H34+N34+X34</f>
        <v>76.596000000000004</v>
      </c>
      <c r="G34" s="39">
        <v>18.3</v>
      </c>
      <c r="H34" s="39">
        <f>SUM(I34:M34)</f>
        <v>2</v>
      </c>
      <c r="I34" s="39">
        <v>1</v>
      </c>
      <c r="J34" s="39"/>
      <c r="K34" s="39">
        <v>1</v>
      </c>
      <c r="L34" s="39"/>
      <c r="M34" s="39"/>
      <c r="N34" s="39">
        <f>SUM(O34:W34)</f>
        <v>1</v>
      </c>
      <c r="O34" s="39"/>
      <c r="P34" s="39">
        <v>1</v>
      </c>
      <c r="Q34" s="39"/>
      <c r="R34" s="39"/>
      <c r="S34" s="39"/>
      <c r="T34" s="39"/>
      <c r="U34" s="39"/>
      <c r="V34" s="39"/>
      <c r="W34" s="39"/>
      <c r="X34" s="37">
        <f>Y34</f>
        <v>55.295999999999999</v>
      </c>
      <c r="Y34" s="39">
        <f>Z34*2</f>
        <v>55.295999999999999</v>
      </c>
      <c r="Z34" s="39">
        <f>AA34+AD34</f>
        <v>27.648</v>
      </c>
      <c r="AA34" s="59">
        <f>AB34*AC34</f>
        <v>14.975999999999999</v>
      </c>
      <c r="AB34" s="40">
        <v>4.68</v>
      </c>
      <c r="AC34" s="40">
        <v>3.2</v>
      </c>
      <c r="AD34" s="59">
        <f>AE34*AF34</f>
        <v>12.672000000000001</v>
      </c>
      <c r="AE34" s="40">
        <v>3.96</v>
      </c>
      <c r="AF34" s="40">
        <v>3.2</v>
      </c>
      <c r="AG34" s="60"/>
    </row>
    <row r="35" spans="1:33" x14ac:dyDescent="0.25">
      <c r="A35" s="18" t="s">
        <v>45</v>
      </c>
      <c r="B35" s="43">
        <f>C35*D35*E35*F35</f>
        <v>1.3947840000000001E-2</v>
      </c>
      <c r="C35" s="55">
        <v>12</v>
      </c>
      <c r="D35" s="55">
        <v>0.1</v>
      </c>
      <c r="E35" s="55">
        <v>1.4999999999999999E-4</v>
      </c>
      <c r="F35" s="15">
        <f>G35+H35+N35+X35</f>
        <v>77.488</v>
      </c>
      <c r="G35" s="39">
        <v>17.600000000000001</v>
      </c>
      <c r="H35" s="39">
        <f>SUM(I35:M35)</f>
        <v>2</v>
      </c>
      <c r="I35" s="39">
        <v>1</v>
      </c>
      <c r="J35" s="39"/>
      <c r="K35" s="39">
        <v>1</v>
      </c>
      <c r="L35" s="39"/>
      <c r="M35" s="39"/>
      <c r="N35" s="39">
        <f>SUM(O35:W35)</f>
        <v>4</v>
      </c>
      <c r="O35" s="39"/>
      <c r="P35" s="39">
        <v>1</v>
      </c>
      <c r="Q35" s="39">
        <v>1</v>
      </c>
      <c r="R35" s="39"/>
      <c r="S35" s="39"/>
      <c r="T35" s="39">
        <v>2</v>
      </c>
      <c r="U35" s="39"/>
      <c r="V35" s="39"/>
      <c r="W35" s="39"/>
      <c r="X35" s="37">
        <f>Y35</f>
        <v>53.888000000000005</v>
      </c>
      <c r="Y35" s="39">
        <f>Z35*2</f>
        <v>53.888000000000005</v>
      </c>
      <c r="Z35" s="39">
        <f>AA35+AD35</f>
        <v>26.944000000000003</v>
      </c>
      <c r="AA35" s="59">
        <f>AB35*AC35</f>
        <v>14.784000000000001</v>
      </c>
      <c r="AB35" s="40">
        <v>4.62</v>
      </c>
      <c r="AC35" s="40">
        <v>3.2</v>
      </c>
      <c r="AD35" s="59">
        <f>AE35*AF35</f>
        <v>12.16</v>
      </c>
      <c r="AE35" s="40">
        <v>3.8</v>
      </c>
      <c r="AF35" s="40">
        <v>3.2</v>
      </c>
      <c r="AG35" s="60"/>
    </row>
    <row r="36" spans="1:33" x14ac:dyDescent="0.25">
      <c r="A36" s="18" t="s">
        <v>48</v>
      </c>
      <c r="B36" s="43">
        <f>C36*D36*E36*F36</f>
        <v>3.8282400000000001E-2</v>
      </c>
      <c r="C36" s="55">
        <v>12</v>
      </c>
      <c r="D36" s="55">
        <v>0.1</v>
      </c>
      <c r="E36" s="55">
        <v>1.4999999999999999E-4</v>
      </c>
      <c r="F36" s="15">
        <f>G36+H36+N36+X36</f>
        <v>212.68</v>
      </c>
      <c r="G36" s="39">
        <v>87.4</v>
      </c>
      <c r="H36" s="39">
        <f>SUM(I36:M36)</f>
        <v>5</v>
      </c>
      <c r="I36" s="39"/>
      <c r="J36" s="39"/>
      <c r="K36" s="39">
        <v>5</v>
      </c>
      <c r="L36" s="39"/>
      <c r="M36" s="39"/>
      <c r="N36" s="39">
        <f>SUM(O36:W36)</f>
        <v>7</v>
      </c>
      <c r="O36" s="39"/>
      <c r="P36" s="39">
        <v>3</v>
      </c>
      <c r="Q36" s="39"/>
      <c r="R36" s="39"/>
      <c r="S36" s="39"/>
      <c r="T36" s="39">
        <v>4</v>
      </c>
      <c r="U36" s="39"/>
      <c r="V36" s="39"/>
      <c r="W36" s="39"/>
      <c r="X36" s="37">
        <f>Y36</f>
        <v>113.28</v>
      </c>
      <c r="Y36" s="39">
        <f>Z36*2</f>
        <v>113.28</v>
      </c>
      <c r="Z36" s="39">
        <f>AA36+AD36</f>
        <v>56.64</v>
      </c>
      <c r="AA36" s="59">
        <f>AB36*AC36</f>
        <v>48</v>
      </c>
      <c r="AB36" s="40">
        <v>15</v>
      </c>
      <c r="AC36" s="40">
        <v>3.2</v>
      </c>
      <c r="AD36" s="59">
        <f>AE36*AF36</f>
        <v>8.64</v>
      </c>
      <c r="AE36" s="40">
        <v>2.7</v>
      </c>
      <c r="AF36" s="40">
        <v>3.2</v>
      </c>
      <c r="AG36" s="60"/>
    </row>
    <row r="37" spans="1:33" ht="14.4" customHeight="1" x14ac:dyDescent="0.3">
      <c r="A37" s="79" t="s">
        <v>100</v>
      </c>
      <c r="B37" s="80"/>
      <c r="C37" s="80"/>
      <c r="D37" s="80"/>
      <c r="E37" s="80"/>
      <c r="F37" s="80"/>
      <c r="G37" s="80"/>
      <c r="H37" s="80"/>
      <c r="I37" s="80"/>
      <c r="J37" s="80"/>
      <c r="K37" s="80"/>
      <c r="L37" s="80"/>
      <c r="M37" s="80"/>
      <c r="N37" s="80"/>
      <c r="O37" s="80"/>
      <c r="P37" s="80"/>
      <c r="Q37" s="80"/>
      <c r="R37" s="80"/>
      <c r="S37" s="80"/>
      <c r="T37" s="80"/>
      <c r="U37" s="80"/>
      <c r="V37" s="80"/>
      <c r="W37" s="81"/>
      <c r="X37" s="37"/>
      <c r="Y37" s="39"/>
      <c r="Z37" s="39"/>
      <c r="AA37" s="59"/>
      <c r="AB37" s="40"/>
      <c r="AC37" s="40"/>
      <c r="AD37" s="59"/>
      <c r="AE37" s="40"/>
      <c r="AF37" s="40"/>
      <c r="AG37" s="60"/>
    </row>
    <row r="38" spans="1:33" x14ac:dyDescent="0.25">
      <c r="A38" s="18" t="s">
        <v>12</v>
      </c>
      <c r="B38" s="43">
        <f>C38*D38*E38*F38</f>
        <v>9.810000000000001E-3</v>
      </c>
      <c r="C38" s="55">
        <v>12</v>
      </c>
      <c r="D38" s="55">
        <v>0.1</v>
      </c>
      <c r="E38" s="55">
        <v>1.4999999999999999E-4</v>
      </c>
      <c r="F38" s="15">
        <f>G38+H38+N38+X38</f>
        <v>54.5</v>
      </c>
      <c r="G38" s="39">
        <v>15.5</v>
      </c>
      <c r="H38" s="39">
        <f>SUM(I38:M38)</f>
        <v>2</v>
      </c>
      <c r="I38" s="39"/>
      <c r="J38" s="39"/>
      <c r="K38" s="39">
        <v>2</v>
      </c>
      <c r="L38" s="39"/>
      <c r="M38" s="39"/>
      <c r="N38" s="39">
        <f>SUM(O38:W38)</f>
        <v>2</v>
      </c>
      <c r="O38" s="39"/>
      <c r="P38" s="39"/>
      <c r="Q38" s="39"/>
      <c r="R38" s="39">
        <v>2</v>
      </c>
      <c r="S38" s="39"/>
      <c r="T38" s="39"/>
      <c r="U38" s="39"/>
      <c r="V38" s="39"/>
      <c r="W38" s="39"/>
      <c r="X38" s="37">
        <f>Y38</f>
        <v>35</v>
      </c>
      <c r="Y38" s="39">
        <f>Z38*2</f>
        <v>35</v>
      </c>
      <c r="Z38" s="39">
        <f>AA38+AD38</f>
        <v>17.5</v>
      </c>
      <c r="AA38" s="59">
        <f>AB38*AC38</f>
        <v>13.75</v>
      </c>
      <c r="AB38" s="40">
        <v>5.5</v>
      </c>
      <c r="AC38" s="40">
        <v>2.5</v>
      </c>
      <c r="AD38" s="59">
        <f>AE38*AF38</f>
        <v>3.75</v>
      </c>
      <c r="AE38" s="40">
        <v>1.5</v>
      </c>
      <c r="AF38" s="40">
        <v>2.5</v>
      </c>
      <c r="AG38" s="60"/>
    </row>
    <row r="39" spans="1:33" x14ac:dyDescent="0.25">
      <c r="A39" s="18" t="s">
        <v>12</v>
      </c>
      <c r="B39" s="43">
        <f>C39*D39*E39*F39</f>
        <v>1.0836000000000002E-2</v>
      </c>
      <c r="C39" s="55">
        <v>12</v>
      </c>
      <c r="D39" s="55">
        <v>0.1</v>
      </c>
      <c r="E39" s="55">
        <v>1.4999999999999999E-4</v>
      </c>
      <c r="F39" s="15">
        <f>G39+H39+N39+X39</f>
        <v>60.2</v>
      </c>
      <c r="G39" s="39">
        <v>11.2</v>
      </c>
      <c r="H39" s="39">
        <f>SUM(I39:M39)</f>
        <v>0</v>
      </c>
      <c r="I39" s="39"/>
      <c r="J39" s="39"/>
      <c r="K39" s="39"/>
      <c r="L39" s="39"/>
      <c r="M39" s="39"/>
      <c r="N39" s="39">
        <f>SUM(O39:W39)</f>
        <v>0</v>
      </c>
      <c r="O39" s="39"/>
      <c r="P39" s="39"/>
      <c r="Q39" s="39"/>
      <c r="R39" s="39"/>
      <c r="S39" s="39"/>
      <c r="T39" s="39"/>
      <c r="U39" s="39"/>
      <c r="V39" s="39"/>
      <c r="W39" s="39"/>
      <c r="X39" s="37">
        <f>Y39</f>
        <v>49</v>
      </c>
      <c r="Y39" s="39">
        <f>Z39*2</f>
        <v>49</v>
      </c>
      <c r="Z39" s="39">
        <f>AA39+AD39</f>
        <v>24.5</v>
      </c>
      <c r="AA39" s="59">
        <f>AB39*AC39</f>
        <v>18.25</v>
      </c>
      <c r="AB39" s="40">
        <v>7.3</v>
      </c>
      <c r="AC39" s="40">
        <v>2.5</v>
      </c>
      <c r="AD39" s="59">
        <f>AE39*AF39</f>
        <v>6.25</v>
      </c>
      <c r="AE39" s="40">
        <v>2.5</v>
      </c>
      <c r="AF39" s="40">
        <v>2.5</v>
      </c>
      <c r="AG39" s="60"/>
    </row>
    <row r="40" spans="1:33" x14ac:dyDescent="0.25">
      <c r="A40" s="18" t="s">
        <v>57</v>
      </c>
      <c r="B40" s="43">
        <f>C40*D40*E40*F40</f>
        <v>7.1640000000000002E-3</v>
      </c>
      <c r="C40" s="55">
        <v>12</v>
      </c>
      <c r="D40" s="55">
        <v>0.1</v>
      </c>
      <c r="E40" s="55">
        <v>1.4999999999999999E-4</v>
      </c>
      <c r="F40" s="15">
        <f>G40+H40+N40+X40</f>
        <v>39.799999999999997</v>
      </c>
      <c r="G40" s="39">
        <v>8.3000000000000007</v>
      </c>
      <c r="H40" s="39">
        <f>SUM(I40:M40)</f>
        <v>2</v>
      </c>
      <c r="I40" s="39"/>
      <c r="J40" s="39"/>
      <c r="K40" s="39">
        <v>2</v>
      </c>
      <c r="L40" s="39"/>
      <c r="M40" s="39"/>
      <c r="N40" s="39">
        <f>SUM(O40:W40)</f>
        <v>0</v>
      </c>
      <c r="O40" s="39"/>
      <c r="P40" s="39"/>
      <c r="Q40" s="39"/>
      <c r="R40" s="39"/>
      <c r="S40" s="39"/>
      <c r="T40" s="39"/>
      <c r="U40" s="39"/>
      <c r="V40" s="39"/>
      <c r="W40" s="39"/>
      <c r="X40" s="37">
        <f>Y40</f>
        <v>29.5</v>
      </c>
      <c r="Y40" s="39">
        <f>Z40*2</f>
        <v>29.5</v>
      </c>
      <c r="Z40" s="39">
        <f>AA40+AD40</f>
        <v>14.75</v>
      </c>
      <c r="AA40" s="59">
        <f>AB40*AC40</f>
        <v>9</v>
      </c>
      <c r="AB40" s="40">
        <v>3.6</v>
      </c>
      <c r="AC40" s="40">
        <v>2.5</v>
      </c>
      <c r="AD40" s="59">
        <f>AE40*AF40</f>
        <v>5.75</v>
      </c>
      <c r="AE40" s="40">
        <v>2.2999999999999998</v>
      </c>
      <c r="AF40" s="40">
        <v>2.5</v>
      </c>
      <c r="AG40" s="60"/>
    </row>
    <row r="41" spans="1:33" x14ac:dyDescent="0.25">
      <c r="A41" s="73"/>
      <c r="B41" s="14"/>
      <c r="F41" s="19"/>
      <c r="Y41" s="39"/>
      <c r="Z41" s="39"/>
      <c r="AA41" s="59"/>
      <c r="AB41" s="40"/>
      <c r="AC41" s="40"/>
      <c r="AD41" s="59"/>
      <c r="AE41" s="40"/>
      <c r="AF41" s="40"/>
      <c r="AG41" s="60"/>
    </row>
    <row r="42" spans="1:33" s="1" customFormat="1" x14ac:dyDescent="0.25">
      <c r="A42" s="20" t="s">
        <v>58</v>
      </c>
      <c r="B42" s="42">
        <f>SUM(B9:B12,B14:B16,B18:B23,B25:B30,B33:B36,B38:B40)</f>
        <v>0.44469216</v>
      </c>
      <c r="C42" s="55">
        <v>52</v>
      </c>
      <c r="D42" s="55">
        <v>0.1</v>
      </c>
      <c r="E42" s="55">
        <v>1.4999999999999999E-4</v>
      </c>
      <c r="F42" s="15">
        <f>SUM(F9:F12,F14:F16,F18:F23,F25:F30,F33:F36,F38:F40)</f>
        <v>2470.5120000000002</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22"/>
    </row>
    <row r="43" spans="1:33" x14ac:dyDescent="0.25">
      <c r="AB43" s="11"/>
      <c r="AC43" s="11"/>
      <c r="AE43" s="11"/>
      <c r="AF43" s="11"/>
      <c r="AG43" s="60"/>
    </row>
    <row r="44" spans="1:33" ht="32.4" customHeight="1" x14ac:dyDescent="0.25">
      <c r="A44" s="82" t="s">
        <v>101</v>
      </c>
      <c r="B44" s="83"/>
      <c r="C44" s="84"/>
      <c r="D44" s="84"/>
      <c r="E44" s="84"/>
      <c r="F44" s="84"/>
      <c r="G44" s="85"/>
      <c r="H44" s="85"/>
      <c r="I44" s="85"/>
      <c r="J44" s="85"/>
      <c r="K44" s="85"/>
      <c r="L44" s="85"/>
      <c r="M44" s="85"/>
      <c r="N44" s="85"/>
      <c r="O44" s="85"/>
      <c r="P44" s="85"/>
      <c r="Q44" s="85"/>
      <c r="R44" s="85"/>
      <c r="S44" s="85"/>
      <c r="T44" s="85"/>
      <c r="U44" s="85"/>
      <c r="V44" s="85"/>
      <c r="W44" s="85"/>
      <c r="X44" s="60"/>
      <c r="Y44" s="60"/>
      <c r="Z44" s="60"/>
      <c r="AA44" s="12"/>
      <c r="AB44" s="11"/>
      <c r="AC44" s="11"/>
      <c r="AD44" s="12"/>
      <c r="AE44" s="11"/>
      <c r="AF44" s="11"/>
      <c r="AG44" s="60"/>
    </row>
    <row r="46" spans="1:33" ht="13.8" customHeight="1" x14ac:dyDescent="0.25">
      <c r="A46" s="90" t="s">
        <v>127</v>
      </c>
      <c r="B46" s="83"/>
      <c r="C46" s="84"/>
      <c r="D46" s="84"/>
      <c r="E46" s="84"/>
      <c r="F46" s="84"/>
      <c r="G46" s="85"/>
      <c r="H46" s="85"/>
      <c r="I46" s="85"/>
      <c r="J46" s="85"/>
      <c r="K46" s="85"/>
      <c r="L46" s="85"/>
      <c r="M46" s="85"/>
      <c r="N46" s="72"/>
      <c r="O46" s="72"/>
      <c r="P46" s="72"/>
      <c r="Q46" s="72"/>
      <c r="R46" s="72"/>
      <c r="S46" s="72"/>
      <c r="T46" s="72"/>
      <c r="U46" s="72"/>
      <c r="V46" s="72"/>
      <c r="W46" s="72"/>
      <c r="X46" s="62"/>
      <c r="Y46" s="62"/>
      <c r="Z46" s="62"/>
      <c r="AA46" s="9"/>
      <c r="AD46" s="9"/>
    </row>
    <row r="47" spans="1:33" x14ac:dyDescent="0.25">
      <c r="A47" s="84"/>
      <c r="B47" s="83"/>
      <c r="C47" s="84"/>
      <c r="D47" s="84"/>
      <c r="E47" s="84"/>
      <c r="F47" s="84"/>
      <c r="G47" s="85"/>
      <c r="H47" s="85"/>
      <c r="I47" s="85"/>
      <c r="J47" s="85"/>
      <c r="K47" s="85"/>
      <c r="L47" s="85"/>
      <c r="M47" s="85"/>
      <c r="N47" s="72"/>
      <c r="O47" s="72"/>
      <c r="P47" s="72"/>
      <c r="Q47" s="72"/>
      <c r="R47" s="72"/>
      <c r="S47" s="72"/>
      <c r="T47" s="72"/>
      <c r="U47" s="72"/>
      <c r="V47" s="72"/>
      <c r="W47" s="72"/>
      <c r="X47" s="62"/>
      <c r="Y47" s="62"/>
      <c r="Z47" s="62"/>
      <c r="AA47" s="9"/>
      <c r="AD47" s="9"/>
      <c r="AE47" s="62"/>
      <c r="AF47" s="62"/>
    </row>
    <row r="48" spans="1:33" x14ac:dyDescent="0.25">
      <c r="A48" s="84"/>
      <c r="B48" s="83"/>
      <c r="C48" s="84"/>
      <c r="D48" s="84"/>
      <c r="E48" s="84"/>
      <c r="F48" s="84"/>
      <c r="G48" s="85"/>
      <c r="H48" s="85"/>
      <c r="I48" s="85"/>
      <c r="J48" s="85"/>
      <c r="K48" s="85"/>
      <c r="L48" s="85"/>
      <c r="M48" s="85"/>
      <c r="N48" s="72"/>
      <c r="O48" s="72"/>
      <c r="P48" s="72"/>
      <c r="Q48" s="72"/>
      <c r="R48" s="72"/>
      <c r="S48" s="72"/>
      <c r="T48" s="72"/>
      <c r="U48" s="72"/>
      <c r="V48" s="72"/>
      <c r="W48" s="72"/>
      <c r="X48" s="62"/>
      <c r="Y48" s="62"/>
      <c r="Z48" s="62"/>
      <c r="AA48" s="9"/>
      <c r="AD48" s="9"/>
      <c r="AE48" s="62"/>
      <c r="AF48" s="62"/>
    </row>
    <row r="49" spans="1:32" x14ac:dyDescent="0.25">
      <c r="A49" s="84"/>
      <c r="B49" s="83"/>
      <c r="C49" s="84"/>
      <c r="D49" s="84"/>
      <c r="E49" s="84"/>
      <c r="F49" s="84"/>
      <c r="G49" s="85"/>
      <c r="H49" s="85"/>
      <c r="I49" s="85"/>
      <c r="J49" s="85"/>
      <c r="K49" s="85"/>
      <c r="L49" s="85"/>
      <c r="M49" s="85"/>
      <c r="N49" s="72"/>
      <c r="O49" s="72"/>
      <c r="P49" s="72"/>
      <c r="Q49" s="72"/>
      <c r="R49" s="72"/>
      <c r="S49" s="72"/>
      <c r="T49" s="72"/>
      <c r="U49" s="72"/>
      <c r="V49" s="72"/>
      <c r="W49" s="72"/>
      <c r="X49" s="62"/>
      <c r="Y49" s="62"/>
      <c r="Z49" s="62"/>
      <c r="AA49" s="9"/>
      <c r="AD49" s="9"/>
      <c r="AE49" s="62"/>
      <c r="AF49" s="62"/>
    </row>
    <row r="50" spans="1:32" x14ac:dyDescent="0.25">
      <c r="A50" s="84"/>
      <c r="B50" s="83"/>
      <c r="C50" s="84"/>
      <c r="D50" s="84"/>
      <c r="E50" s="84"/>
      <c r="F50" s="84"/>
      <c r="G50" s="85"/>
      <c r="H50" s="85"/>
      <c r="I50" s="85"/>
      <c r="J50" s="85"/>
      <c r="K50" s="85"/>
      <c r="L50" s="85"/>
      <c r="M50" s="85"/>
      <c r="N50" s="72"/>
      <c r="O50" s="72"/>
      <c r="P50" s="72"/>
      <c r="Q50" s="72"/>
      <c r="R50" s="72"/>
      <c r="S50" s="72"/>
      <c r="T50" s="72"/>
      <c r="U50" s="72"/>
      <c r="V50" s="72"/>
      <c r="W50" s="72"/>
      <c r="X50" s="62"/>
      <c r="Y50" s="62"/>
      <c r="Z50" s="62"/>
      <c r="AA50" s="9"/>
      <c r="AD50" s="9"/>
      <c r="AE50" s="62"/>
      <c r="AF50" s="62"/>
    </row>
    <row r="51" spans="1:32" x14ac:dyDescent="0.25">
      <c r="A51" s="84"/>
      <c r="B51" s="83"/>
      <c r="C51" s="84"/>
      <c r="D51" s="84"/>
      <c r="E51" s="84"/>
      <c r="F51" s="84"/>
      <c r="G51" s="85"/>
      <c r="H51" s="85"/>
      <c r="I51" s="85"/>
      <c r="J51" s="85"/>
      <c r="K51" s="85"/>
      <c r="L51" s="85"/>
      <c r="M51" s="85"/>
      <c r="N51" s="72"/>
      <c r="O51" s="72"/>
      <c r="P51" s="72"/>
      <c r="Q51" s="72"/>
      <c r="R51" s="72"/>
      <c r="S51" s="72"/>
      <c r="T51" s="72"/>
      <c r="U51" s="72"/>
      <c r="V51" s="72"/>
      <c r="W51" s="72"/>
      <c r="X51" s="62"/>
      <c r="Y51" s="62"/>
      <c r="Z51" s="62"/>
      <c r="AA51" s="9"/>
      <c r="AD51" s="9"/>
      <c r="AE51" s="62"/>
      <c r="AF51" s="62"/>
    </row>
    <row r="52" spans="1:32" x14ac:dyDescent="0.25">
      <c r="A52" s="84"/>
      <c r="B52" s="83"/>
      <c r="C52" s="84"/>
      <c r="D52" s="84"/>
      <c r="E52" s="84"/>
      <c r="F52" s="84"/>
      <c r="G52" s="85"/>
      <c r="H52" s="85"/>
      <c r="I52" s="85"/>
      <c r="J52" s="85"/>
      <c r="K52" s="85"/>
      <c r="L52" s="85"/>
      <c r="M52" s="85"/>
      <c r="N52" s="72"/>
      <c r="O52" s="72"/>
      <c r="P52" s="72"/>
      <c r="Q52" s="72"/>
      <c r="R52" s="72"/>
      <c r="S52" s="72"/>
      <c r="T52" s="72"/>
      <c r="U52" s="72"/>
      <c r="V52" s="72"/>
      <c r="W52" s="72"/>
      <c r="X52" s="62"/>
      <c r="Y52" s="62"/>
      <c r="Z52" s="62"/>
      <c r="AA52" s="9"/>
      <c r="AD52" s="9"/>
      <c r="AE52" s="62"/>
      <c r="AF52" s="62"/>
    </row>
    <row r="53" spans="1:32" x14ac:dyDescent="0.25">
      <c r="A53" s="84"/>
      <c r="B53" s="83"/>
      <c r="C53" s="84"/>
      <c r="D53" s="84"/>
      <c r="E53" s="84"/>
      <c r="F53" s="84"/>
      <c r="G53" s="85"/>
      <c r="H53" s="85"/>
      <c r="I53" s="85"/>
      <c r="J53" s="85"/>
      <c r="K53" s="85"/>
      <c r="L53" s="85"/>
      <c r="M53" s="85"/>
      <c r="N53" s="72"/>
      <c r="O53" s="72"/>
      <c r="P53" s="72"/>
      <c r="Q53" s="72"/>
      <c r="R53" s="72"/>
      <c r="S53" s="72"/>
      <c r="T53" s="72"/>
      <c r="U53" s="72"/>
      <c r="V53" s="72"/>
      <c r="W53" s="72"/>
      <c r="X53" s="62"/>
      <c r="Y53" s="62"/>
      <c r="Z53" s="62"/>
      <c r="AA53" s="9"/>
      <c r="AD53" s="9"/>
      <c r="AE53" s="62"/>
      <c r="AF53" s="62"/>
    </row>
    <row r="54" spans="1:32" x14ac:dyDescent="0.25">
      <c r="A54" s="84"/>
      <c r="B54" s="83"/>
      <c r="C54" s="84"/>
      <c r="D54" s="84"/>
      <c r="E54" s="84"/>
      <c r="F54" s="84"/>
      <c r="G54" s="85"/>
      <c r="H54" s="85"/>
      <c r="I54" s="85"/>
      <c r="J54" s="85"/>
      <c r="K54" s="85"/>
      <c r="L54" s="85"/>
      <c r="M54" s="85"/>
      <c r="N54" s="72"/>
      <c r="O54" s="72"/>
      <c r="P54" s="72"/>
      <c r="Q54" s="72"/>
      <c r="R54" s="72"/>
      <c r="S54" s="72"/>
      <c r="T54" s="72"/>
      <c r="U54" s="72"/>
      <c r="V54" s="72"/>
      <c r="W54" s="72"/>
      <c r="X54" s="62"/>
      <c r="Y54" s="62"/>
      <c r="Z54" s="62"/>
      <c r="AA54" s="9"/>
      <c r="AD54" s="9"/>
      <c r="AE54" s="62"/>
      <c r="AF54" s="62"/>
    </row>
    <row r="55" spans="1:32" x14ac:dyDescent="0.25">
      <c r="A55" s="84"/>
      <c r="B55" s="83"/>
      <c r="C55" s="84"/>
      <c r="D55" s="84"/>
      <c r="E55" s="84"/>
      <c r="F55" s="84"/>
      <c r="G55" s="85"/>
      <c r="H55" s="85"/>
      <c r="I55" s="85"/>
      <c r="J55" s="85"/>
      <c r="K55" s="85"/>
      <c r="L55" s="85"/>
      <c r="M55" s="85"/>
      <c r="N55" s="72"/>
      <c r="O55" s="72"/>
      <c r="P55" s="72"/>
      <c r="Q55" s="72"/>
      <c r="R55" s="72"/>
      <c r="S55" s="72"/>
      <c r="T55" s="72"/>
      <c r="U55" s="72"/>
      <c r="V55" s="72"/>
      <c r="W55" s="72"/>
      <c r="X55" s="62"/>
      <c r="Y55" s="62"/>
      <c r="Z55" s="62"/>
      <c r="AA55" s="9"/>
      <c r="AD55" s="9"/>
      <c r="AE55" s="62"/>
      <c r="AF55" s="62"/>
    </row>
    <row r="56" spans="1:32" ht="3.6" customHeight="1" x14ac:dyDescent="0.25">
      <c r="A56" s="84"/>
      <c r="B56" s="83"/>
      <c r="C56" s="84"/>
      <c r="D56" s="84"/>
      <c r="E56" s="84"/>
      <c r="F56" s="84"/>
      <c r="G56" s="85"/>
      <c r="H56" s="85"/>
      <c r="I56" s="85"/>
      <c r="J56" s="85"/>
      <c r="K56" s="85"/>
      <c r="L56" s="85"/>
      <c r="M56" s="85"/>
      <c r="N56" s="72"/>
      <c r="O56" s="72"/>
      <c r="P56" s="72"/>
      <c r="Q56" s="72"/>
      <c r="R56" s="72"/>
      <c r="S56" s="72"/>
      <c r="T56" s="72"/>
      <c r="U56" s="72"/>
      <c r="V56" s="72"/>
      <c r="W56" s="72"/>
      <c r="X56" s="62"/>
      <c r="Y56" s="62"/>
      <c r="Z56" s="62"/>
      <c r="AA56" s="9"/>
      <c r="AD56" s="9"/>
      <c r="AE56" s="62"/>
      <c r="AF56" s="62"/>
    </row>
    <row r="57" spans="1:32" ht="9.6" hidden="1" customHeight="1" x14ac:dyDescent="0.25">
      <c r="A57" s="84"/>
      <c r="B57" s="83"/>
      <c r="C57" s="84"/>
      <c r="D57" s="84"/>
      <c r="E57" s="84"/>
      <c r="F57" s="84"/>
      <c r="G57" s="85"/>
      <c r="H57" s="85"/>
      <c r="I57" s="85"/>
      <c r="J57" s="85"/>
      <c r="K57" s="85"/>
      <c r="L57" s="85"/>
      <c r="M57" s="85"/>
      <c r="N57" s="72"/>
      <c r="O57" s="72"/>
      <c r="P57" s="72"/>
      <c r="Q57" s="72"/>
      <c r="R57" s="72"/>
      <c r="S57" s="72"/>
      <c r="T57" s="72"/>
      <c r="U57" s="72"/>
      <c r="V57" s="72"/>
      <c r="W57" s="72"/>
      <c r="X57" s="62"/>
      <c r="Y57" s="62"/>
      <c r="Z57" s="62"/>
      <c r="AA57" s="9"/>
      <c r="AD57" s="9"/>
      <c r="AE57" s="62"/>
      <c r="AF57" s="62"/>
    </row>
    <row r="58" spans="1:32" ht="13.8" hidden="1" customHeight="1" x14ac:dyDescent="0.25">
      <c r="A58" s="84"/>
      <c r="B58" s="83"/>
      <c r="C58" s="84"/>
      <c r="D58" s="84"/>
      <c r="E58" s="84"/>
      <c r="F58" s="84"/>
      <c r="G58" s="85"/>
      <c r="H58" s="85"/>
      <c r="I58" s="85"/>
      <c r="J58" s="85"/>
      <c r="K58" s="85"/>
      <c r="L58" s="85"/>
      <c r="M58" s="85"/>
      <c r="N58" s="72"/>
      <c r="O58" s="72"/>
      <c r="P58" s="72"/>
      <c r="Q58" s="72"/>
      <c r="R58" s="72"/>
      <c r="S58" s="72"/>
      <c r="T58" s="72"/>
      <c r="U58" s="72"/>
      <c r="V58" s="72"/>
      <c r="W58" s="72"/>
      <c r="X58" s="62"/>
      <c r="Y58" s="62"/>
      <c r="Z58" s="62"/>
      <c r="AA58" s="9"/>
      <c r="AD58" s="9"/>
      <c r="AE58" s="62"/>
      <c r="AF58" s="62"/>
    </row>
    <row r="59" spans="1:32" ht="13.8" hidden="1" customHeight="1" x14ac:dyDescent="0.25">
      <c r="A59" s="84"/>
      <c r="B59" s="83"/>
      <c r="C59" s="84"/>
      <c r="D59" s="84"/>
      <c r="E59" s="84"/>
      <c r="F59" s="84"/>
      <c r="G59" s="85"/>
      <c r="H59" s="85"/>
      <c r="I59" s="85"/>
      <c r="J59" s="85"/>
      <c r="K59" s="85"/>
      <c r="L59" s="85"/>
      <c r="M59" s="85"/>
      <c r="N59" s="72"/>
      <c r="O59" s="72"/>
      <c r="P59" s="72"/>
      <c r="Q59" s="72"/>
      <c r="R59" s="72"/>
      <c r="S59" s="72"/>
      <c r="T59" s="72"/>
      <c r="U59" s="72"/>
      <c r="V59" s="72"/>
      <c r="W59" s="72"/>
      <c r="X59" s="62"/>
      <c r="Y59" s="62"/>
      <c r="Z59" s="62"/>
      <c r="AA59" s="9"/>
      <c r="AD59" s="9"/>
      <c r="AE59" s="62"/>
      <c r="AF59" s="62"/>
    </row>
    <row r="60" spans="1:32" ht="13.8" hidden="1" customHeight="1" x14ac:dyDescent="0.25">
      <c r="A60" s="84"/>
      <c r="B60" s="83"/>
      <c r="C60" s="84"/>
      <c r="D60" s="84"/>
      <c r="E60" s="84"/>
      <c r="F60" s="84"/>
      <c r="G60" s="85"/>
      <c r="H60" s="85"/>
      <c r="I60" s="85"/>
      <c r="J60" s="85"/>
      <c r="K60" s="85"/>
      <c r="L60" s="85"/>
      <c r="M60" s="85"/>
      <c r="N60" s="72"/>
      <c r="O60" s="72"/>
      <c r="P60" s="72"/>
      <c r="Q60" s="72"/>
      <c r="R60" s="72"/>
      <c r="S60" s="72"/>
      <c r="T60" s="72"/>
      <c r="U60" s="72"/>
      <c r="V60" s="72"/>
      <c r="W60" s="72"/>
      <c r="X60" s="62"/>
      <c r="Y60" s="62"/>
      <c r="Z60" s="62"/>
      <c r="AA60" s="9"/>
      <c r="AD60" s="9"/>
      <c r="AE60" s="62"/>
      <c r="AF60" s="62"/>
    </row>
    <row r="61" spans="1:32" ht="13.8" hidden="1" customHeight="1" x14ac:dyDescent="0.25">
      <c r="A61" s="84"/>
      <c r="B61" s="83"/>
      <c r="C61" s="84"/>
      <c r="D61" s="84"/>
      <c r="E61" s="84"/>
      <c r="F61" s="84"/>
      <c r="G61" s="85"/>
      <c r="H61" s="85"/>
      <c r="I61" s="85"/>
      <c r="J61" s="85"/>
      <c r="K61" s="85"/>
      <c r="L61" s="85"/>
      <c r="M61" s="85"/>
      <c r="N61" s="72"/>
      <c r="O61" s="72"/>
      <c r="P61" s="72"/>
      <c r="Q61" s="72"/>
      <c r="R61" s="72"/>
      <c r="S61" s="72"/>
      <c r="T61" s="72"/>
      <c r="U61" s="72"/>
      <c r="V61" s="72"/>
      <c r="W61" s="72"/>
      <c r="X61" s="62"/>
      <c r="Y61" s="62"/>
      <c r="Z61" s="62"/>
      <c r="AA61" s="9"/>
      <c r="AD61" s="9"/>
      <c r="AE61" s="62"/>
      <c r="AF61" s="62"/>
    </row>
    <row r="62" spans="1:32" ht="13.8" hidden="1" customHeight="1" x14ac:dyDescent="0.25">
      <c r="A62" s="84"/>
      <c r="B62" s="83"/>
      <c r="C62" s="84"/>
      <c r="D62" s="84"/>
      <c r="E62" s="84"/>
      <c r="F62" s="84"/>
      <c r="G62" s="85"/>
      <c r="H62" s="85"/>
      <c r="I62" s="85"/>
      <c r="J62" s="85"/>
      <c r="K62" s="85"/>
      <c r="L62" s="85"/>
      <c r="M62" s="85"/>
      <c r="N62" s="72"/>
      <c r="O62" s="72"/>
      <c r="P62" s="72"/>
      <c r="Q62" s="72"/>
      <c r="R62" s="72"/>
      <c r="S62" s="72"/>
      <c r="T62" s="72"/>
      <c r="U62" s="72"/>
      <c r="V62" s="72"/>
      <c r="W62" s="72"/>
      <c r="X62" s="62"/>
      <c r="Y62" s="62"/>
      <c r="Z62" s="62"/>
      <c r="AA62" s="9"/>
      <c r="AD62" s="9"/>
      <c r="AE62" s="62"/>
      <c r="AF62" s="62"/>
    </row>
    <row r="63" spans="1:32" ht="13.8" hidden="1" customHeight="1" x14ac:dyDescent="0.25">
      <c r="A63" s="84"/>
      <c r="B63" s="83"/>
      <c r="C63" s="84"/>
      <c r="D63" s="84"/>
      <c r="E63" s="84"/>
      <c r="F63" s="84"/>
      <c r="G63" s="85"/>
      <c r="H63" s="85"/>
      <c r="I63" s="85"/>
      <c r="J63" s="85"/>
      <c r="K63" s="85"/>
      <c r="L63" s="85"/>
      <c r="M63" s="85"/>
      <c r="N63" s="72"/>
      <c r="O63" s="72"/>
      <c r="P63" s="72"/>
      <c r="Q63" s="72"/>
      <c r="R63" s="72"/>
      <c r="S63" s="72"/>
      <c r="T63" s="72"/>
      <c r="U63" s="72"/>
      <c r="V63" s="72"/>
      <c r="W63" s="72"/>
      <c r="X63" s="62"/>
      <c r="Y63" s="62"/>
      <c r="Z63" s="62"/>
      <c r="AA63" s="9"/>
      <c r="AD63" s="9"/>
      <c r="AE63" s="62"/>
      <c r="AF63" s="62"/>
    </row>
    <row r="64" spans="1:32" ht="13.8" hidden="1" customHeight="1" x14ac:dyDescent="0.25">
      <c r="A64" s="84"/>
      <c r="B64" s="83"/>
      <c r="C64" s="84"/>
      <c r="D64" s="84"/>
      <c r="E64" s="84"/>
      <c r="F64" s="84"/>
      <c r="G64" s="85"/>
      <c r="H64" s="85"/>
      <c r="I64" s="85"/>
      <c r="J64" s="85"/>
      <c r="K64" s="85"/>
      <c r="L64" s="85"/>
      <c r="M64" s="85"/>
      <c r="N64" s="72"/>
      <c r="O64" s="72"/>
      <c r="P64" s="72"/>
      <c r="Q64" s="72"/>
      <c r="R64" s="72"/>
      <c r="S64" s="72"/>
      <c r="T64" s="72"/>
      <c r="U64" s="72"/>
      <c r="V64" s="72"/>
      <c r="W64" s="72"/>
      <c r="X64" s="62"/>
      <c r="Y64" s="62"/>
      <c r="Z64" s="62"/>
      <c r="AA64" s="9"/>
      <c r="AD64" s="9"/>
      <c r="AE64" s="62"/>
      <c r="AF64" s="62"/>
    </row>
    <row r="65" spans="1:32" ht="13.8" hidden="1" customHeight="1" x14ac:dyDescent="0.25">
      <c r="A65" s="84"/>
      <c r="B65" s="83"/>
      <c r="C65" s="84"/>
      <c r="D65" s="84"/>
      <c r="E65" s="84"/>
      <c r="F65" s="84"/>
      <c r="G65" s="85"/>
      <c r="H65" s="85"/>
      <c r="I65" s="85"/>
      <c r="J65" s="85"/>
      <c r="K65" s="85"/>
      <c r="L65" s="85"/>
      <c r="M65" s="85"/>
      <c r="N65" s="72"/>
      <c r="O65" s="72"/>
      <c r="P65" s="72"/>
      <c r="Q65" s="72"/>
      <c r="R65" s="72"/>
      <c r="S65" s="72"/>
      <c r="T65" s="72"/>
      <c r="U65" s="72"/>
      <c r="V65" s="72"/>
      <c r="W65" s="72"/>
      <c r="X65" s="62"/>
      <c r="Y65" s="62"/>
      <c r="Z65" s="62"/>
      <c r="AA65" s="9"/>
      <c r="AD65" s="9"/>
      <c r="AE65" s="62"/>
      <c r="AF65" s="62"/>
    </row>
    <row r="66" spans="1:32" x14ac:dyDescent="0.25">
      <c r="A66" s="84"/>
      <c r="B66" s="83"/>
      <c r="C66" s="84"/>
      <c r="D66" s="84"/>
      <c r="E66" s="84"/>
      <c r="F66" s="84"/>
      <c r="G66" s="85"/>
      <c r="H66" s="85"/>
      <c r="I66" s="85"/>
      <c r="J66" s="85"/>
      <c r="K66" s="85"/>
      <c r="L66" s="85"/>
      <c r="M66" s="85"/>
    </row>
    <row r="67" spans="1:32" x14ac:dyDescent="0.25">
      <c r="A67" s="84"/>
      <c r="B67" s="83"/>
      <c r="C67" s="84"/>
      <c r="D67" s="84"/>
      <c r="E67" s="84"/>
      <c r="F67" s="84"/>
      <c r="G67" s="85"/>
      <c r="H67" s="85"/>
      <c r="I67" s="85"/>
      <c r="J67" s="85"/>
      <c r="K67" s="85"/>
      <c r="L67" s="85"/>
      <c r="M67" s="85"/>
    </row>
    <row r="68" spans="1:32" x14ac:dyDescent="0.25">
      <c r="A68" s="84"/>
      <c r="B68" s="83"/>
      <c r="C68" s="84"/>
      <c r="D68" s="84"/>
      <c r="E68" s="84"/>
      <c r="F68" s="84"/>
      <c r="G68" s="85"/>
      <c r="H68" s="85"/>
      <c r="I68" s="85"/>
      <c r="J68" s="85"/>
      <c r="K68" s="85"/>
      <c r="L68" s="85"/>
      <c r="M68" s="85"/>
    </row>
  </sheetData>
  <mergeCells count="7">
    <mergeCell ref="A46:M68"/>
    <mergeCell ref="AD7:AF7"/>
    <mergeCell ref="AA7:AC7"/>
    <mergeCell ref="A44:W44"/>
    <mergeCell ref="A37:W37"/>
    <mergeCell ref="A32:W32"/>
    <mergeCell ref="A7:W7"/>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8"/>
  <sheetViews>
    <sheetView workbookViewId="0">
      <pane ySplit="1" topLeftCell="A2" activePane="bottomLeft" state="frozen"/>
      <selection activeCell="B3" sqref="B3"/>
      <selection pane="bottomLeft" activeCell="D2" sqref="D2"/>
    </sheetView>
  </sheetViews>
  <sheetFormatPr defaultRowHeight="14.4" x14ac:dyDescent="0.3"/>
  <cols>
    <col min="1" max="1" width="5" customWidth="1"/>
    <col min="2" max="2" width="24" customWidth="1"/>
    <col min="3" max="3" width="14" customWidth="1"/>
    <col min="4" max="5" width="20" customWidth="1"/>
    <col min="6" max="6" width="22" customWidth="1"/>
    <col min="7" max="7" width="20" customWidth="1"/>
  </cols>
  <sheetData>
    <row r="1" spans="1:7" ht="28.8" x14ac:dyDescent="0.3">
      <c r="A1" s="75" t="s">
        <v>0</v>
      </c>
      <c r="B1" s="75" t="s">
        <v>1</v>
      </c>
      <c r="C1" s="75" t="s">
        <v>2</v>
      </c>
      <c r="D1" s="75" t="s">
        <v>3</v>
      </c>
      <c r="E1" s="75" t="s">
        <v>4</v>
      </c>
      <c r="F1" s="75" t="s">
        <v>5</v>
      </c>
      <c r="G1" s="75" t="s">
        <v>6</v>
      </c>
    </row>
    <row r="2" spans="1:7" x14ac:dyDescent="0.3">
      <c r="A2" s="76">
        <v>1</v>
      </c>
      <c r="B2" s="76" t="s">
        <v>7</v>
      </c>
      <c r="C2" s="76">
        <v>38</v>
      </c>
      <c r="D2" s="76">
        <v>7.6</v>
      </c>
      <c r="E2" s="76">
        <v>38</v>
      </c>
      <c r="F2" s="76">
        <v>40</v>
      </c>
      <c r="G2" s="76">
        <v>4</v>
      </c>
    </row>
    <row r="3" spans="1:7" x14ac:dyDescent="0.3">
      <c r="A3" s="76">
        <v>2</v>
      </c>
      <c r="B3" s="76" t="s">
        <v>8</v>
      </c>
      <c r="C3" s="76">
        <v>48.7</v>
      </c>
      <c r="D3" s="76">
        <v>9.74</v>
      </c>
      <c r="E3" s="76">
        <v>48.7</v>
      </c>
      <c r="F3" s="76">
        <v>50</v>
      </c>
      <c r="G3" s="76">
        <v>5</v>
      </c>
    </row>
    <row r="4" spans="1:7" x14ac:dyDescent="0.3">
      <c r="A4" s="76">
        <v>3</v>
      </c>
      <c r="B4" s="76" t="s">
        <v>9</v>
      </c>
      <c r="C4" s="76">
        <v>19.5</v>
      </c>
      <c r="D4" s="76">
        <v>3.9</v>
      </c>
      <c r="E4" s="76">
        <v>19.5</v>
      </c>
      <c r="F4" s="76">
        <v>20</v>
      </c>
      <c r="G4" s="76">
        <v>2</v>
      </c>
    </row>
    <row r="5" spans="1:7" x14ac:dyDescent="0.3">
      <c r="A5" s="76">
        <v>4</v>
      </c>
      <c r="B5" s="76" t="s">
        <v>10</v>
      </c>
      <c r="C5" s="76">
        <v>15</v>
      </c>
      <c r="D5" s="76">
        <v>3</v>
      </c>
      <c r="E5" s="76">
        <v>15</v>
      </c>
      <c r="F5" s="76">
        <v>15</v>
      </c>
      <c r="G5" s="76">
        <v>2</v>
      </c>
    </row>
    <row r="6" spans="1:7" x14ac:dyDescent="0.3">
      <c r="A6" s="76">
        <v>5</v>
      </c>
      <c r="B6" s="76" t="s">
        <v>11</v>
      </c>
      <c r="C6" s="76">
        <v>45.25</v>
      </c>
      <c r="D6" s="76">
        <v>9.0500000000000007</v>
      </c>
      <c r="E6" s="76">
        <v>45.25</v>
      </c>
      <c r="F6" s="76">
        <v>50</v>
      </c>
      <c r="G6" s="76">
        <v>5</v>
      </c>
    </row>
    <row r="7" spans="1:7" x14ac:dyDescent="0.3">
      <c r="A7" s="76">
        <v>6</v>
      </c>
      <c r="B7" s="76" t="s">
        <v>12</v>
      </c>
      <c r="C7" s="76">
        <v>27</v>
      </c>
      <c r="D7" s="76">
        <v>5.4</v>
      </c>
      <c r="E7" s="76">
        <v>27</v>
      </c>
      <c r="F7" s="76">
        <v>30</v>
      </c>
      <c r="G7" s="76">
        <v>3</v>
      </c>
    </row>
    <row r="8" spans="1:7" x14ac:dyDescent="0.3">
      <c r="A8" s="76">
        <v>7</v>
      </c>
      <c r="B8" s="76" t="s">
        <v>13</v>
      </c>
      <c r="C8" s="76">
        <v>31.2</v>
      </c>
      <c r="D8" s="76">
        <v>6.24</v>
      </c>
      <c r="E8" s="76">
        <v>31.2</v>
      </c>
      <c r="F8" s="76">
        <v>35</v>
      </c>
      <c r="G8" s="76">
        <v>4</v>
      </c>
    </row>
    <row r="9" spans="1:7" x14ac:dyDescent="0.3">
      <c r="A9" s="76">
        <v>8</v>
      </c>
      <c r="B9" s="76" t="s">
        <v>14</v>
      </c>
      <c r="C9" s="76">
        <v>30</v>
      </c>
      <c r="D9" s="76">
        <v>6</v>
      </c>
      <c r="E9" s="76">
        <v>30</v>
      </c>
      <c r="F9" s="76">
        <v>30</v>
      </c>
      <c r="G9" s="76">
        <v>3</v>
      </c>
    </row>
    <row r="10" spans="1:7" x14ac:dyDescent="0.3">
      <c r="A10" s="76">
        <v>9</v>
      </c>
      <c r="B10" s="76" t="s">
        <v>15</v>
      </c>
      <c r="C10" s="76">
        <v>38.4</v>
      </c>
      <c r="D10" s="76">
        <v>7.68</v>
      </c>
      <c r="E10" s="76">
        <v>38.4</v>
      </c>
      <c r="F10" s="76">
        <v>40</v>
      </c>
      <c r="G10" s="76">
        <v>4</v>
      </c>
    </row>
    <row r="11" spans="1:7" x14ac:dyDescent="0.3">
      <c r="A11" s="76">
        <v>10</v>
      </c>
      <c r="B11" s="76" t="s">
        <v>16</v>
      </c>
      <c r="C11" s="76">
        <v>31.5</v>
      </c>
      <c r="D11" s="76">
        <v>6.3</v>
      </c>
      <c r="E11" s="76">
        <v>31.5</v>
      </c>
      <c r="F11" s="76">
        <v>35</v>
      </c>
      <c r="G11" s="76">
        <v>4</v>
      </c>
    </row>
    <row r="12" spans="1:7" x14ac:dyDescent="0.3">
      <c r="A12" s="76">
        <v>11</v>
      </c>
      <c r="B12" s="76" t="s">
        <v>17</v>
      </c>
      <c r="C12" s="76">
        <v>18.75</v>
      </c>
      <c r="D12" s="76">
        <v>3.75</v>
      </c>
      <c r="E12" s="76">
        <v>18.75</v>
      </c>
      <c r="F12" s="76">
        <v>20</v>
      </c>
      <c r="G12" s="76">
        <v>2</v>
      </c>
    </row>
    <row r="13" spans="1:7" x14ac:dyDescent="0.3">
      <c r="A13" s="76">
        <v>12</v>
      </c>
      <c r="B13" s="76" t="s">
        <v>18</v>
      </c>
      <c r="C13" s="76">
        <v>11.9</v>
      </c>
      <c r="D13" s="76">
        <v>2.38</v>
      </c>
      <c r="E13" s="76">
        <v>11.9</v>
      </c>
      <c r="F13" s="76">
        <v>15</v>
      </c>
      <c r="G13" s="76">
        <v>2</v>
      </c>
    </row>
    <row r="14" spans="1:7" x14ac:dyDescent="0.3">
      <c r="A14" s="76">
        <v>13</v>
      </c>
      <c r="B14" s="76" t="s">
        <v>12</v>
      </c>
      <c r="C14" s="76">
        <v>46.85</v>
      </c>
      <c r="D14" s="76">
        <v>9.3699999999999992</v>
      </c>
      <c r="E14" s="76">
        <v>46.85</v>
      </c>
      <c r="F14" s="76">
        <v>50</v>
      </c>
      <c r="G14" s="76">
        <v>5</v>
      </c>
    </row>
    <row r="15" spans="1:7" x14ac:dyDescent="0.3">
      <c r="A15" s="76">
        <v>14</v>
      </c>
      <c r="B15" s="76" t="s">
        <v>19</v>
      </c>
      <c r="C15" s="76">
        <v>33.200000000000003</v>
      </c>
      <c r="D15" s="76">
        <v>6.64</v>
      </c>
      <c r="E15" s="76">
        <v>33.200000000000003</v>
      </c>
      <c r="F15" s="76">
        <v>35</v>
      </c>
      <c r="G15" s="76">
        <v>4</v>
      </c>
    </row>
    <row r="16" spans="1:7" x14ac:dyDescent="0.3">
      <c r="A16" s="76">
        <v>15</v>
      </c>
      <c r="B16" s="76" t="s">
        <v>20</v>
      </c>
      <c r="C16" s="76">
        <v>37.5</v>
      </c>
      <c r="D16" s="76">
        <v>7.5</v>
      </c>
      <c r="E16" s="76">
        <v>37.5</v>
      </c>
      <c r="F16" s="76">
        <v>40</v>
      </c>
      <c r="G16" s="76">
        <v>4</v>
      </c>
    </row>
    <row r="17" spans="1:7" x14ac:dyDescent="0.3">
      <c r="A17" s="76">
        <v>16</v>
      </c>
      <c r="B17" s="76" t="s">
        <v>21</v>
      </c>
      <c r="C17" s="76">
        <v>23.2</v>
      </c>
      <c r="D17" s="76">
        <v>4.6399999999999997</v>
      </c>
      <c r="E17" s="76">
        <v>23.2</v>
      </c>
      <c r="F17" s="76">
        <v>25</v>
      </c>
      <c r="G17" s="76">
        <v>3</v>
      </c>
    </row>
    <row r="18" spans="1:7" x14ac:dyDescent="0.3">
      <c r="A18" s="76">
        <v>17</v>
      </c>
      <c r="B18" s="76" t="s">
        <v>22</v>
      </c>
      <c r="C18" s="76">
        <v>33.5</v>
      </c>
      <c r="D18" s="76">
        <v>6.7</v>
      </c>
      <c r="E18" s="76">
        <v>33.5</v>
      </c>
      <c r="F18" s="76">
        <v>35</v>
      </c>
      <c r="G18" s="76">
        <v>4</v>
      </c>
    </row>
    <row r="19" spans="1:7" x14ac:dyDescent="0.3">
      <c r="A19" s="76">
        <v>18</v>
      </c>
      <c r="B19" s="76" t="s">
        <v>23</v>
      </c>
      <c r="C19" s="76">
        <v>37</v>
      </c>
      <c r="D19" s="76">
        <v>7.4</v>
      </c>
      <c r="E19" s="76">
        <v>37</v>
      </c>
      <c r="F19" s="76">
        <v>40</v>
      </c>
      <c r="G19" s="76">
        <v>4</v>
      </c>
    </row>
    <row r="20" spans="1:7" x14ac:dyDescent="0.3">
      <c r="A20" s="76">
        <v>19</v>
      </c>
      <c r="B20" s="76" t="s">
        <v>24</v>
      </c>
      <c r="C20" s="76">
        <v>30</v>
      </c>
      <c r="D20" s="76">
        <v>6</v>
      </c>
      <c r="E20" s="76">
        <v>30</v>
      </c>
      <c r="F20" s="76">
        <v>30</v>
      </c>
      <c r="G20" s="76">
        <v>3</v>
      </c>
    </row>
    <row r="21" spans="1:7" x14ac:dyDescent="0.3">
      <c r="A21" s="76">
        <v>20</v>
      </c>
      <c r="B21" s="76" t="s">
        <v>18</v>
      </c>
      <c r="C21" s="76">
        <v>11.9</v>
      </c>
      <c r="D21" s="76">
        <v>2.38</v>
      </c>
      <c r="E21" s="76">
        <v>11.9</v>
      </c>
      <c r="F21" s="76">
        <v>15</v>
      </c>
      <c r="G21" s="76">
        <v>2</v>
      </c>
    </row>
    <row r="22" spans="1:7" x14ac:dyDescent="0.3">
      <c r="A22" s="76">
        <v>21</v>
      </c>
      <c r="B22" s="76" t="s">
        <v>12</v>
      </c>
      <c r="C22" s="76">
        <v>40.799999999999997</v>
      </c>
      <c r="D22" s="76">
        <v>8.16</v>
      </c>
      <c r="E22" s="76">
        <v>40.799999999999997</v>
      </c>
      <c r="F22" s="76">
        <v>45</v>
      </c>
      <c r="G22" s="76">
        <v>5</v>
      </c>
    </row>
    <row r="23" spans="1:7" x14ac:dyDescent="0.3">
      <c r="A23" s="76">
        <v>22</v>
      </c>
      <c r="B23" s="76" t="s">
        <v>25</v>
      </c>
      <c r="C23" s="76">
        <v>39.200000000000003</v>
      </c>
      <c r="D23" s="76">
        <v>7.84</v>
      </c>
      <c r="E23" s="76">
        <v>39.200000000000003</v>
      </c>
      <c r="F23" s="76">
        <v>40</v>
      </c>
      <c r="G23" s="76">
        <v>4</v>
      </c>
    </row>
    <row r="24" spans="1:7" x14ac:dyDescent="0.3">
      <c r="A24" s="76">
        <v>23</v>
      </c>
      <c r="B24" s="76" t="s">
        <v>26</v>
      </c>
      <c r="C24" s="76">
        <v>37.799999999999997</v>
      </c>
      <c r="D24" s="76">
        <v>7.56</v>
      </c>
      <c r="E24" s="76">
        <v>37.799999999999997</v>
      </c>
      <c r="F24" s="76">
        <v>40</v>
      </c>
      <c r="G24" s="76">
        <v>4</v>
      </c>
    </row>
    <row r="25" spans="1:7" x14ac:dyDescent="0.3">
      <c r="A25" s="76">
        <v>24</v>
      </c>
      <c r="B25" s="76" t="s">
        <v>27</v>
      </c>
      <c r="C25" s="76">
        <v>32.700000000000003</v>
      </c>
      <c r="D25" s="76">
        <v>6.54</v>
      </c>
      <c r="E25" s="76">
        <v>32.700000000000003</v>
      </c>
      <c r="F25" s="76">
        <v>35</v>
      </c>
      <c r="G25" s="76">
        <v>4</v>
      </c>
    </row>
    <row r="26" spans="1:7" x14ac:dyDescent="0.3">
      <c r="A26" s="76">
        <v>25</v>
      </c>
      <c r="B26" s="76" t="s">
        <v>28</v>
      </c>
      <c r="C26" s="76">
        <v>32.9</v>
      </c>
      <c r="D26" s="76">
        <v>6.58</v>
      </c>
      <c r="E26" s="76">
        <v>32.9</v>
      </c>
      <c r="F26" s="76">
        <v>35</v>
      </c>
      <c r="G26" s="76">
        <v>4</v>
      </c>
    </row>
    <row r="27" spans="1:7" x14ac:dyDescent="0.3">
      <c r="A27" s="76">
        <v>26</v>
      </c>
      <c r="B27" s="76" t="s">
        <v>29</v>
      </c>
      <c r="C27" s="76">
        <v>36.4</v>
      </c>
      <c r="D27" s="76">
        <v>7.28</v>
      </c>
      <c r="E27" s="76">
        <v>36.4</v>
      </c>
      <c r="F27" s="76">
        <v>40</v>
      </c>
      <c r="G27" s="76">
        <v>4</v>
      </c>
    </row>
    <row r="28" spans="1:7" x14ac:dyDescent="0.3">
      <c r="A28" s="76">
        <v>27</v>
      </c>
      <c r="B28" s="76" t="s">
        <v>30</v>
      </c>
      <c r="C28" s="76">
        <v>38.1</v>
      </c>
      <c r="D28" s="76">
        <v>7.62</v>
      </c>
      <c r="E28" s="76">
        <v>38.1</v>
      </c>
      <c r="F28" s="76">
        <v>40</v>
      </c>
      <c r="G28" s="76">
        <v>4</v>
      </c>
    </row>
    <row r="29" spans="1:7" x14ac:dyDescent="0.3">
      <c r="A29" s="76">
        <v>28</v>
      </c>
      <c r="B29" s="76" t="s">
        <v>18</v>
      </c>
      <c r="C29" s="76">
        <v>12.9</v>
      </c>
      <c r="D29" s="76">
        <v>2.58</v>
      </c>
      <c r="E29" s="76">
        <v>12.9</v>
      </c>
      <c r="F29" s="76">
        <v>15</v>
      </c>
      <c r="G29" s="76">
        <v>2</v>
      </c>
    </row>
    <row r="30" spans="1:7" x14ac:dyDescent="0.3">
      <c r="A30" s="76">
        <v>29</v>
      </c>
      <c r="B30" s="76" t="s">
        <v>12</v>
      </c>
      <c r="C30" s="76">
        <v>33.5</v>
      </c>
      <c r="D30" s="76">
        <v>6.7</v>
      </c>
      <c r="E30" s="76">
        <v>33.5</v>
      </c>
      <c r="F30" s="76">
        <v>35</v>
      </c>
      <c r="G30" s="76">
        <v>4</v>
      </c>
    </row>
    <row r="31" spans="1:7" x14ac:dyDescent="0.3">
      <c r="A31" s="76">
        <v>30</v>
      </c>
      <c r="B31" s="76" t="s">
        <v>31</v>
      </c>
      <c r="C31" s="76">
        <v>6</v>
      </c>
      <c r="D31" s="76">
        <v>1.2</v>
      </c>
      <c r="E31" s="76">
        <v>6</v>
      </c>
      <c r="F31" s="76">
        <v>10</v>
      </c>
      <c r="G31" s="76">
        <v>1</v>
      </c>
    </row>
    <row r="32" spans="1:7" x14ac:dyDescent="0.3">
      <c r="A32" s="76">
        <v>31</v>
      </c>
      <c r="B32" s="76" t="s">
        <v>32</v>
      </c>
      <c r="C32" s="76">
        <v>7</v>
      </c>
      <c r="D32" s="76">
        <v>1.4</v>
      </c>
      <c r="E32" s="76">
        <v>7</v>
      </c>
      <c r="F32" s="76">
        <v>10</v>
      </c>
      <c r="G32" s="76">
        <v>1</v>
      </c>
    </row>
    <row r="33" spans="1:7" x14ac:dyDescent="0.3">
      <c r="A33" s="76">
        <v>32</v>
      </c>
      <c r="B33" s="76" t="s">
        <v>33</v>
      </c>
      <c r="C33" s="76">
        <v>7.5</v>
      </c>
      <c r="D33" s="76">
        <v>1.5</v>
      </c>
      <c r="E33" s="76">
        <v>7.5</v>
      </c>
      <c r="F33" s="76">
        <v>10</v>
      </c>
      <c r="G33" s="76">
        <v>1</v>
      </c>
    </row>
    <row r="34" spans="1:7" x14ac:dyDescent="0.3">
      <c r="A34" s="76">
        <v>33</v>
      </c>
      <c r="B34" s="76" t="s">
        <v>34</v>
      </c>
      <c r="C34" s="76">
        <v>7.25</v>
      </c>
      <c r="D34" s="76">
        <v>1.45</v>
      </c>
      <c r="E34" s="76">
        <v>7.25</v>
      </c>
      <c r="F34" s="76">
        <v>10</v>
      </c>
      <c r="G34" s="76">
        <v>1</v>
      </c>
    </row>
    <row r="35" spans="1:7" x14ac:dyDescent="0.3">
      <c r="A35" s="76">
        <v>34</v>
      </c>
      <c r="B35" s="76" t="s">
        <v>35</v>
      </c>
      <c r="C35" s="76">
        <v>19.5</v>
      </c>
      <c r="D35" s="76">
        <v>3.9</v>
      </c>
      <c r="E35" s="76">
        <v>19.5</v>
      </c>
      <c r="F35" s="76">
        <v>20</v>
      </c>
      <c r="G35" s="76">
        <v>2</v>
      </c>
    </row>
    <row r="36" spans="1:7" x14ac:dyDescent="0.3">
      <c r="A36" s="76">
        <v>35</v>
      </c>
      <c r="B36" s="76" t="s">
        <v>36</v>
      </c>
      <c r="C36" s="76">
        <v>16.5</v>
      </c>
      <c r="D36" s="76">
        <v>3.3</v>
      </c>
      <c r="E36" s="76">
        <v>16.5</v>
      </c>
      <c r="F36" s="76">
        <v>20</v>
      </c>
      <c r="G36" s="76">
        <v>2</v>
      </c>
    </row>
    <row r="37" spans="1:7" x14ac:dyDescent="0.3">
      <c r="A37" s="76">
        <v>36</v>
      </c>
      <c r="B37" s="76" t="s">
        <v>37</v>
      </c>
      <c r="C37" s="76">
        <v>67</v>
      </c>
      <c r="D37" s="76">
        <v>13.4</v>
      </c>
      <c r="E37" s="76">
        <v>67</v>
      </c>
      <c r="F37" s="76">
        <v>70</v>
      </c>
      <c r="G37" s="76">
        <v>7</v>
      </c>
    </row>
    <row r="38" spans="1:7" x14ac:dyDescent="0.3">
      <c r="A38" s="76">
        <v>37</v>
      </c>
      <c r="B38" s="76" t="s">
        <v>38</v>
      </c>
      <c r="C38" s="76">
        <v>25</v>
      </c>
      <c r="D38" s="76">
        <v>5</v>
      </c>
      <c r="E38" s="76">
        <v>25</v>
      </c>
      <c r="F38" s="76">
        <v>25</v>
      </c>
      <c r="G38" s="76">
        <v>3</v>
      </c>
    </row>
    <row r="39" spans="1:7" x14ac:dyDescent="0.3">
      <c r="A39" s="76">
        <v>38</v>
      </c>
      <c r="B39" s="76" t="s">
        <v>39</v>
      </c>
      <c r="C39" s="76">
        <v>20</v>
      </c>
      <c r="D39" s="76">
        <v>4</v>
      </c>
      <c r="E39" s="76">
        <v>20</v>
      </c>
      <c r="F39" s="76">
        <v>20</v>
      </c>
      <c r="G39" s="76">
        <v>2</v>
      </c>
    </row>
    <row r="40" spans="1:7" x14ac:dyDescent="0.3">
      <c r="A40" s="76">
        <v>39</v>
      </c>
      <c r="B40" s="76" t="s">
        <v>40</v>
      </c>
      <c r="C40" s="76">
        <v>21</v>
      </c>
      <c r="D40" s="76">
        <v>4.2</v>
      </c>
      <c r="E40" s="76">
        <v>21</v>
      </c>
      <c r="F40" s="76">
        <v>25</v>
      </c>
      <c r="G40" s="76">
        <v>3</v>
      </c>
    </row>
    <row r="41" spans="1:7" x14ac:dyDescent="0.3">
      <c r="A41" s="76">
        <v>40</v>
      </c>
      <c r="B41" s="76" t="s">
        <v>41</v>
      </c>
      <c r="C41" s="76">
        <v>23</v>
      </c>
      <c r="D41" s="76">
        <v>4.5999999999999996</v>
      </c>
      <c r="E41" s="76">
        <v>23</v>
      </c>
      <c r="F41" s="76">
        <v>25</v>
      </c>
      <c r="G41" s="76">
        <v>3</v>
      </c>
    </row>
    <row r="42" spans="1:7" x14ac:dyDescent="0.3">
      <c r="A42" s="76">
        <v>41</v>
      </c>
      <c r="B42" s="76" t="s">
        <v>42</v>
      </c>
      <c r="C42" s="76">
        <v>22</v>
      </c>
      <c r="D42" s="76">
        <v>4.4000000000000004</v>
      </c>
      <c r="E42" s="76">
        <v>22</v>
      </c>
      <c r="F42" s="76">
        <v>25</v>
      </c>
      <c r="G42" s="76">
        <v>3</v>
      </c>
    </row>
    <row r="43" spans="1:7" x14ac:dyDescent="0.3">
      <c r="A43" s="76">
        <v>42</v>
      </c>
      <c r="B43" s="76" t="s">
        <v>43</v>
      </c>
      <c r="C43" s="76">
        <v>29.3</v>
      </c>
      <c r="D43" s="76">
        <v>5.86</v>
      </c>
      <c r="E43" s="76">
        <v>29.3</v>
      </c>
      <c r="F43" s="76">
        <v>30</v>
      </c>
      <c r="G43" s="76">
        <v>3</v>
      </c>
    </row>
    <row r="44" spans="1:7" x14ac:dyDescent="0.3">
      <c r="A44" s="76">
        <v>43</v>
      </c>
      <c r="B44" s="76" t="s">
        <v>44</v>
      </c>
      <c r="C44" s="76">
        <v>21.3</v>
      </c>
      <c r="D44" s="76">
        <v>4.26</v>
      </c>
      <c r="E44" s="76">
        <v>21.3</v>
      </c>
      <c r="F44" s="76">
        <v>25</v>
      </c>
      <c r="G44" s="76">
        <v>3</v>
      </c>
    </row>
    <row r="45" spans="1:7" x14ac:dyDescent="0.3">
      <c r="A45" s="76">
        <v>44</v>
      </c>
      <c r="B45" s="76" t="s">
        <v>45</v>
      </c>
      <c r="C45" s="76">
        <v>23.6</v>
      </c>
      <c r="D45" s="76">
        <v>4.72</v>
      </c>
      <c r="E45" s="76">
        <v>23.6</v>
      </c>
      <c r="F45" s="76">
        <v>25</v>
      </c>
      <c r="G45" s="76">
        <v>3</v>
      </c>
    </row>
    <row r="46" spans="1:7" x14ac:dyDescent="0.3">
      <c r="A46" s="76">
        <v>45</v>
      </c>
      <c r="B46" s="76" t="s">
        <v>46</v>
      </c>
      <c r="C46" s="76">
        <v>70.400000000000006</v>
      </c>
      <c r="D46" s="76">
        <v>14.08</v>
      </c>
      <c r="E46" s="76">
        <v>70.400000000000006</v>
      </c>
      <c r="F46" s="76">
        <v>75</v>
      </c>
      <c r="G46" s="76">
        <v>8</v>
      </c>
    </row>
    <row r="47" spans="1:7" x14ac:dyDescent="0.3">
      <c r="A47" s="76">
        <v>46</v>
      </c>
      <c r="B47" s="76" t="s">
        <v>47</v>
      </c>
      <c r="C47" s="76">
        <v>17</v>
      </c>
      <c r="D47" s="76">
        <v>3.4</v>
      </c>
      <c r="E47" s="76">
        <v>17</v>
      </c>
      <c r="F47" s="76">
        <v>20</v>
      </c>
      <c r="G47" s="76">
        <v>2</v>
      </c>
    </row>
    <row r="48" spans="1:7" x14ac:dyDescent="0.3">
      <c r="A48" s="76">
        <v>47</v>
      </c>
      <c r="B48" s="76" t="s">
        <v>48</v>
      </c>
      <c r="C48" s="76">
        <v>99.4</v>
      </c>
      <c r="D48" s="76">
        <v>19.88</v>
      </c>
      <c r="E48" s="76">
        <v>99.4</v>
      </c>
      <c r="F48" s="76">
        <v>100</v>
      </c>
      <c r="G48" s="76">
        <v>10</v>
      </c>
    </row>
    <row r="49" spans="1:7" x14ac:dyDescent="0.3">
      <c r="A49" s="76">
        <v>48</v>
      </c>
      <c r="B49" s="76" t="s">
        <v>49</v>
      </c>
      <c r="C49" s="76">
        <v>18.5</v>
      </c>
      <c r="D49" s="76">
        <v>3.7</v>
      </c>
      <c r="E49" s="76">
        <v>18.5</v>
      </c>
      <c r="F49" s="76">
        <v>20</v>
      </c>
      <c r="G49" s="76">
        <v>2</v>
      </c>
    </row>
    <row r="50" spans="1:7" x14ac:dyDescent="0.3">
      <c r="A50" s="76">
        <v>49</v>
      </c>
      <c r="B50" s="76" t="s">
        <v>50</v>
      </c>
      <c r="C50" s="76">
        <v>14.5</v>
      </c>
      <c r="D50" s="76">
        <v>2.9</v>
      </c>
      <c r="E50" s="76">
        <v>14.5</v>
      </c>
      <c r="F50" s="76">
        <v>15</v>
      </c>
      <c r="G50" s="76">
        <v>2</v>
      </c>
    </row>
    <row r="51" spans="1:7" x14ac:dyDescent="0.3">
      <c r="A51" s="76">
        <v>50</v>
      </c>
      <c r="B51" s="76" t="s">
        <v>51</v>
      </c>
      <c r="C51" s="76">
        <v>11.3</v>
      </c>
      <c r="D51" s="76">
        <v>2.2599999999999998</v>
      </c>
      <c r="E51" s="76">
        <v>11.3</v>
      </c>
      <c r="F51" s="76">
        <v>15</v>
      </c>
      <c r="G51" s="76">
        <v>2</v>
      </c>
    </row>
    <row r="52" spans="1:7" x14ac:dyDescent="0.3">
      <c r="A52" s="76">
        <v>51</v>
      </c>
      <c r="B52" s="76" t="s">
        <v>52</v>
      </c>
      <c r="C52" s="76">
        <v>13</v>
      </c>
      <c r="D52" s="76">
        <v>2.6</v>
      </c>
      <c r="E52" s="76">
        <v>13</v>
      </c>
      <c r="F52" s="76">
        <v>15</v>
      </c>
      <c r="G52" s="76">
        <v>2</v>
      </c>
    </row>
    <row r="53" spans="1:7" x14ac:dyDescent="0.3">
      <c r="A53" s="76">
        <v>52</v>
      </c>
      <c r="B53" s="76" t="s">
        <v>53</v>
      </c>
      <c r="C53" s="76">
        <v>10.3</v>
      </c>
      <c r="D53" s="76">
        <v>2.06</v>
      </c>
      <c r="E53" s="76">
        <v>10.3</v>
      </c>
      <c r="F53" s="76">
        <v>15</v>
      </c>
      <c r="G53" s="76">
        <v>2</v>
      </c>
    </row>
    <row r="54" spans="1:7" x14ac:dyDescent="0.3">
      <c r="A54" s="76">
        <v>53</v>
      </c>
      <c r="B54" s="76" t="s">
        <v>12</v>
      </c>
      <c r="C54" s="76">
        <v>19.5</v>
      </c>
      <c r="D54" s="76">
        <v>3.9</v>
      </c>
      <c r="E54" s="76">
        <v>19.5</v>
      </c>
      <c r="F54" s="76">
        <v>20</v>
      </c>
      <c r="G54" s="76">
        <v>2</v>
      </c>
    </row>
    <row r="55" spans="1:7" x14ac:dyDescent="0.3">
      <c r="A55" s="76">
        <v>54</v>
      </c>
      <c r="B55" s="76" t="s">
        <v>54</v>
      </c>
      <c r="C55" s="76">
        <v>20</v>
      </c>
      <c r="D55" s="76">
        <v>4</v>
      </c>
      <c r="E55" s="76">
        <v>20</v>
      </c>
      <c r="F55" s="76">
        <v>20</v>
      </c>
      <c r="G55" s="76">
        <v>2</v>
      </c>
    </row>
    <row r="56" spans="1:7" x14ac:dyDescent="0.3">
      <c r="A56" s="76">
        <v>55</v>
      </c>
      <c r="B56" s="76" t="s">
        <v>55</v>
      </c>
      <c r="C56" s="76">
        <v>17.7</v>
      </c>
      <c r="D56" s="76">
        <v>3.54</v>
      </c>
      <c r="E56" s="76">
        <v>17.7</v>
      </c>
      <c r="F56" s="76">
        <v>20</v>
      </c>
      <c r="G56" s="76">
        <v>2</v>
      </c>
    </row>
    <row r="57" spans="1:7" x14ac:dyDescent="0.3">
      <c r="A57" s="76">
        <v>56</v>
      </c>
      <c r="B57" s="76" t="s">
        <v>56</v>
      </c>
      <c r="C57" s="76">
        <v>12.9</v>
      </c>
      <c r="D57" s="76">
        <v>2.58</v>
      </c>
      <c r="E57" s="76">
        <v>12.9</v>
      </c>
      <c r="F57" s="76">
        <v>15</v>
      </c>
      <c r="G57" s="76">
        <v>2</v>
      </c>
    </row>
    <row r="58" spans="1:7" x14ac:dyDescent="0.3">
      <c r="A58" s="76">
        <v>57</v>
      </c>
      <c r="B58" s="76" t="s">
        <v>51</v>
      </c>
      <c r="C58" s="76">
        <v>12.3</v>
      </c>
      <c r="D58" s="76">
        <v>2.46</v>
      </c>
      <c r="E58" s="76">
        <v>12.3</v>
      </c>
      <c r="F58" s="76">
        <v>15</v>
      </c>
      <c r="G58" s="76">
        <v>2</v>
      </c>
    </row>
    <row r="59" spans="1:7" x14ac:dyDescent="0.3">
      <c r="A59" s="76">
        <v>58</v>
      </c>
      <c r="B59" s="76" t="s">
        <v>18</v>
      </c>
      <c r="C59" s="76">
        <v>4.5999999999999996</v>
      </c>
      <c r="D59" s="76">
        <v>0.92</v>
      </c>
      <c r="E59" s="76">
        <v>4.5999999999999996</v>
      </c>
      <c r="F59" s="76">
        <v>5</v>
      </c>
      <c r="G59" s="76">
        <v>1</v>
      </c>
    </row>
    <row r="60" spans="1:7" x14ac:dyDescent="0.3">
      <c r="A60" s="76">
        <v>59</v>
      </c>
      <c r="B60" s="76" t="s">
        <v>12</v>
      </c>
      <c r="C60" s="76">
        <v>11.2</v>
      </c>
      <c r="D60" s="76">
        <v>2.2400000000000002</v>
      </c>
      <c r="E60" s="76">
        <v>11.2</v>
      </c>
      <c r="F60" s="76">
        <v>15</v>
      </c>
      <c r="G60" s="76">
        <v>2</v>
      </c>
    </row>
    <row r="61" spans="1:7" x14ac:dyDescent="0.3">
      <c r="A61" s="76">
        <v>60</v>
      </c>
      <c r="B61" s="76" t="s">
        <v>57</v>
      </c>
      <c r="C61" s="76">
        <v>10.3</v>
      </c>
      <c r="D61" s="76">
        <v>2.06</v>
      </c>
      <c r="E61" s="76">
        <v>10.3</v>
      </c>
      <c r="F61" s="76">
        <v>15</v>
      </c>
      <c r="G61" s="76">
        <v>2</v>
      </c>
    </row>
    <row r="62" spans="1:7" x14ac:dyDescent="0.3">
      <c r="A62" s="76"/>
      <c r="B62" s="77" t="s">
        <v>58</v>
      </c>
      <c r="C62" s="76"/>
      <c r="D62" s="76"/>
      <c r="E62" s="77">
        <f>SUM(E2:E61)</f>
        <v>1591.4999999999998</v>
      </c>
      <c r="F62" s="76"/>
      <c r="G62" s="77">
        <f>SUM(G2:G61)</f>
        <v>187</v>
      </c>
    </row>
    <row r="64" spans="1:7" x14ac:dyDescent="0.3">
      <c r="A64" s="78" t="s">
        <v>59</v>
      </c>
    </row>
    <row r="65" spans="1:1" x14ac:dyDescent="0.3">
      <c r="A65" t="s">
        <v>60</v>
      </c>
    </row>
    <row r="66" spans="1:1" x14ac:dyDescent="0.3">
      <c r="A66" t="s">
        <v>61</v>
      </c>
    </row>
    <row r="67" spans="1:1" x14ac:dyDescent="0.3">
      <c r="A67" t="s">
        <v>62</v>
      </c>
    </row>
    <row r="68" spans="1:1" x14ac:dyDescent="0.3">
      <c r="A68" t="s">
        <v>63</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2"/>
  <sheetViews>
    <sheetView workbookViewId="0">
      <pane ySplit="1" topLeftCell="A2" activePane="bottomLeft" state="frozen"/>
      <selection pane="bottomLeft" activeCell="E2" sqref="E2"/>
    </sheetView>
  </sheetViews>
  <sheetFormatPr defaultRowHeight="14.4" x14ac:dyDescent="0.3"/>
  <cols>
    <col min="1" max="1" width="5" customWidth="1"/>
    <col min="2" max="2" width="26" customWidth="1"/>
    <col min="3" max="3" width="14" customWidth="1"/>
    <col min="4" max="4" width="16" customWidth="1"/>
    <col min="5" max="5" width="20" customWidth="1"/>
    <col min="6" max="6" width="22" customWidth="1"/>
    <col min="7" max="7" width="20" customWidth="1"/>
  </cols>
  <sheetData>
    <row r="1" spans="1:7" ht="28.8" x14ac:dyDescent="0.3">
      <c r="A1" s="75" t="s">
        <v>0</v>
      </c>
      <c r="B1" s="75" t="s">
        <v>1</v>
      </c>
      <c r="C1" s="75" t="s">
        <v>103</v>
      </c>
      <c r="D1" s="75" t="s">
        <v>104</v>
      </c>
      <c r="E1" s="75" t="s">
        <v>105</v>
      </c>
      <c r="F1" s="75" t="s">
        <v>5</v>
      </c>
      <c r="G1" s="75" t="s">
        <v>6</v>
      </c>
    </row>
    <row r="2" spans="1:7" x14ac:dyDescent="0.3">
      <c r="A2" s="76">
        <v>1</v>
      </c>
      <c r="B2" s="76" t="s">
        <v>40</v>
      </c>
      <c r="C2" s="76">
        <v>67.847999999999999</v>
      </c>
      <c r="D2" s="76">
        <v>1.4999999999999999E-2</v>
      </c>
      <c r="E2" s="76">
        <v>6.78</v>
      </c>
      <c r="F2" s="76">
        <v>10</v>
      </c>
      <c r="G2" s="76">
        <v>1</v>
      </c>
    </row>
    <row r="3" spans="1:7" x14ac:dyDescent="0.3">
      <c r="A3" s="76">
        <v>2</v>
      </c>
      <c r="B3" s="76" t="s">
        <v>41</v>
      </c>
      <c r="C3" s="76">
        <v>69.847999999999999</v>
      </c>
      <c r="D3" s="76">
        <v>1.4999999999999999E-2</v>
      </c>
      <c r="E3" s="76">
        <v>6.98</v>
      </c>
      <c r="F3" s="76">
        <v>10</v>
      </c>
      <c r="G3" s="76">
        <v>1</v>
      </c>
    </row>
    <row r="4" spans="1:7" x14ac:dyDescent="0.3">
      <c r="A4" s="76">
        <v>3</v>
      </c>
      <c r="B4" s="76" t="s">
        <v>46</v>
      </c>
      <c r="C4" s="76">
        <v>154.68799999999999</v>
      </c>
      <c r="D4" s="76">
        <v>1.4999999999999999E-2</v>
      </c>
      <c r="E4" s="76">
        <v>15.47</v>
      </c>
      <c r="F4" s="76">
        <v>20</v>
      </c>
      <c r="G4" s="76">
        <v>2</v>
      </c>
    </row>
    <row r="5" spans="1:7" x14ac:dyDescent="0.3">
      <c r="A5" s="76">
        <v>4</v>
      </c>
      <c r="B5" s="76" t="s">
        <v>31</v>
      </c>
      <c r="C5" s="76">
        <v>22</v>
      </c>
      <c r="D5" s="76">
        <v>1.4999999999999999E-2</v>
      </c>
      <c r="E5" s="76">
        <v>2.2000000000000002</v>
      </c>
      <c r="F5" s="76">
        <v>5</v>
      </c>
      <c r="G5" s="76">
        <v>1</v>
      </c>
    </row>
    <row r="6" spans="1:7" x14ac:dyDescent="0.3">
      <c r="A6" s="76">
        <v>5</v>
      </c>
      <c r="B6" s="76" t="s">
        <v>32</v>
      </c>
      <c r="C6" s="76">
        <v>28</v>
      </c>
      <c r="D6" s="76">
        <v>1.4999999999999999E-2</v>
      </c>
      <c r="E6" s="76">
        <v>2.8</v>
      </c>
      <c r="F6" s="76">
        <v>5</v>
      </c>
      <c r="G6" s="76">
        <v>1</v>
      </c>
    </row>
    <row r="7" spans="1:7" x14ac:dyDescent="0.3">
      <c r="A7" s="76">
        <v>6</v>
      </c>
      <c r="B7" s="76" t="s">
        <v>33</v>
      </c>
      <c r="C7" s="76">
        <v>24.5</v>
      </c>
      <c r="D7" s="76">
        <v>1.4999999999999999E-2</v>
      </c>
      <c r="E7" s="76">
        <v>2.4500000000000002</v>
      </c>
      <c r="F7" s="76">
        <v>5</v>
      </c>
      <c r="G7" s="76">
        <v>1</v>
      </c>
    </row>
    <row r="8" spans="1:7" x14ac:dyDescent="0.3">
      <c r="A8" s="76">
        <v>7</v>
      </c>
      <c r="B8" s="76" t="s">
        <v>34</v>
      </c>
      <c r="C8" s="76">
        <v>23.25</v>
      </c>
      <c r="D8" s="76">
        <v>1.4999999999999999E-2</v>
      </c>
      <c r="E8" s="76">
        <v>2.33</v>
      </c>
      <c r="F8" s="76">
        <v>5</v>
      </c>
      <c r="G8" s="76">
        <v>1</v>
      </c>
    </row>
    <row r="9" spans="1:7" x14ac:dyDescent="0.3">
      <c r="A9" s="76">
        <v>8</v>
      </c>
      <c r="B9" s="76" t="s">
        <v>35</v>
      </c>
      <c r="C9" s="76">
        <v>60.75</v>
      </c>
      <c r="D9" s="76">
        <v>1.4999999999999999E-2</v>
      </c>
      <c r="E9" s="76">
        <v>6.08</v>
      </c>
      <c r="F9" s="76">
        <v>10</v>
      </c>
      <c r="G9" s="76">
        <v>1</v>
      </c>
    </row>
    <row r="10" spans="1:7" x14ac:dyDescent="0.3">
      <c r="A10" s="76">
        <v>9</v>
      </c>
      <c r="B10" s="76" t="s">
        <v>36</v>
      </c>
      <c r="C10" s="76">
        <v>57.75</v>
      </c>
      <c r="D10" s="76">
        <v>1.4999999999999999E-2</v>
      </c>
      <c r="E10" s="76">
        <v>5.78</v>
      </c>
      <c r="F10" s="76">
        <v>10</v>
      </c>
      <c r="G10" s="76">
        <v>1</v>
      </c>
    </row>
    <row r="11" spans="1:7" x14ac:dyDescent="0.3">
      <c r="A11" s="76">
        <v>10</v>
      </c>
      <c r="B11" s="76" t="s">
        <v>11</v>
      </c>
      <c r="C11" s="76">
        <v>89.25</v>
      </c>
      <c r="D11" s="76">
        <v>1.4999999999999999E-2</v>
      </c>
      <c r="E11" s="76">
        <v>8.93</v>
      </c>
      <c r="F11" s="76">
        <v>10</v>
      </c>
      <c r="G11" s="76">
        <v>1</v>
      </c>
    </row>
    <row r="12" spans="1:7" x14ac:dyDescent="0.3">
      <c r="A12" s="76">
        <v>11</v>
      </c>
      <c r="B12" s="76" t="s">
        <v>14</v>
      </c>
      <c r="C12" s="76">
        <v>76</v>
      </c>
      <c r="D12" s="76">
        <v>1.4999999999999999E-2</v>
      </c>
      <c r="E12" s="76">
        <v>7.6</v>
      </c>
      <c r="F12" s="76">
        <v>10</v>
      </c>
      <c r="G12" s="76">
        <v>1</v>
      </c>
    </row>
    <row r="13" spans="1:7" x14ac:dyDescent="0.3">
      <c r="A13" s="76">
        <v>12</v>
      </c>
      <c r="B13" s="76" t="s">
        <v>15</v>
      </c>
      <c r="C13" s="76">
        <v>100.9</v>
      </c>
      <c r="D13" s="76">
        <v>0.03</v>
      </c>
      <c r="E13" s="76">
        <v>10.09</v>
      </c>
      <c r="F13" s="76">
        <v>15</v>
      </c>
      <c r="G13" s="76">
        <v>3</v>
      </c>
    </row>
    <row r="14" spans="1:7" x14ac:dyDescent="0.3">
      <c r="A14" s="76">
        <v>13</v>
      </c>
      <c r="B14" s="76" t="s">
        <v>16</v>
      </c>
      <c r="C14" s="76">
        <v>78</v>
      </c>
      <c r="D14" s="76">
        <v>0.03</v>
      </c>
      <c r="E14" s="76">
        <v>7.8</v>
      </c>
      <c r="F14" s="76">
        <v>10</v>
      </c>
      <c r="G14" s="76">
        <v>2</v>
      </c>
    </row>
    <row r="15" spans="1:7" x14ac:dyDescent="0.3">
      <c r="A15" s="76">
        <v>14</v>
      </c>
      <c r="B15" s="76" t="s">
        <v>18</v>
      </c>
      <c r="C15" s="76">
        <v>46.9</v>
      </c>
      <c r="D15" s="76">
        <v>0.03</v>
      </c>
      <c r="E15" s="76">
        <v>4.6900000000000004</v>
      </c>
      <c r="F15" s="76">
        <v>5</v>
      </c>
      <c r="G15" s="76">
        <v>1</v>
      </c>
    </row>
    <row r="16" spans="1:7" x14ac:dyDescent="0.3">
      <c r="A16" s="76">
        <v>15</v>
      </c>
      <c r="B16" s="76" t="s">
        <v>20</v>
      </c>
      <c r="C16" s="76">
        <v>84</v>
      </c>
      <c r="D16" s="76">
        <v>0.03</v>
      </c>
      <c r="E16" s="76">
        <v>8.4</v>
      </c>
      <c r="F16" s="76">
        <v>10</v>
      </c>
      <c r="G16" s="76">
        <v>2</v>
      </c>
    </row>
    <row r="17" spans="1:7" x14ac:dyDescent="0.3">
      <c r="A17" s="76">
        <v>16</v>
      </c>
      <c r="B17" s="76" t="s">
        <v>18</v>
      </c>
      <c r="C17" s="76">
        <v>46.9</v>
      </c>
      <c r="D17" s="76">
        <v>0.03</v>
      </c>
      <c r="E17" s="76">
        <v>4.6900000000000004</v>
      </c>
      <c r="F17" s="76">
        <v>5</v>
      </c>
      <c r="G17" s="76">
        <v>1</v>
      </c>
    </row>
    <row r="18" spans="1:7" x14ac:dyDescent="0.3">
      <c r="A18" s="76">
        <v>17</v>
      </c>
      <c r="B18" s="76" t="s">
        <v>26</v>
      </c>
      <c r="C18" s="76">
        <v>83.3</v>
      </c>
      <c r="D18" s="76">
        <v>0.03</v>
      </c>
      <c r="E18" s="76">
        <v>8.33</v>
      </c>
      <c r="F18" s="76">
        <v>10</v>
      </c>
      <c r="G18" s="76">
        <v>2</v>
      </c>
    </row>
    <row r="19" spans="1:7" x14ac:dyDescent="0.3">
      <c r="A19" s="76">
        <v>18</v>
      </c>
      <c r="B19" s="76" t="s">
        <v>18</v>
      </c>
      <c r="C19" s="76">
        <v>47.9</v>
      </c>
      <c r="D19" s="76">
        <v>0.03</v>
      </c>
      <c r="E19" s="76">
        <v>4.79</v>
      </c>
      <c r="F19" s="76">
        <v>5</v>
      </c>
      <c r="G19" s="76">
        <v>1</v>
      </c>
    </row>
    <row r="20" spans="1:7" x14ac:dyDescent="0.3">
      <c r="A20" s="76">
        <v>19</v>
      </c>
      <c r="B20" s="76" t="s">
        <v>37</v>
      </c>
      <c r="C20" s="76">
        <v>183.096</v>
      </c>
      <c r="D20" s="76">
        <v>0.03</v>
      </c>
      <c r="E20" s="76">
        <v>18.309999999999999</v>
      </c>
      <c r="F20" s="76">
        <v>20</v>
      </c>
      <c r="G20" s="76">
        <v>4</v>
      </c>
    </row>
    <row r="21" spans="1:7" x14ac:dyDescent="0.3">
      <c r="A21" s="76">
        <v>20</v>
      </c>
      <c r="B21" s="76" t="s">
        <v>38</v>
      </c>
      <c r="C21" s="76">
        <v>76.77600000000001</v>
      </c>
      <c r="D21" s="76">
        <v>0.03</v>
      </c>
      <c r="E21" s="76">
        <v>7.68</v>
      </c>
      <c r="F21" s="76">
        <v>10</v>
      </c>
      <c r="G21" s="76">
        <v>2</v>
      </c>
    </row>
    <row r="22" spans="1:7" x14ac:dyDescent="0.3">
      <c r="A22" s="76">
        <v>21</v>
      </c>
      <c r="B22" s="76" t="s">
        <v>39</v>
      </c>
      <c r="C22" s="76">
        <v>75.680000000000007</v>
      </c>
      <c r="D22" s="76">
        <v>0.03</v>
      </c>
      <c r="E22" s="76">
        <v>7.57</v>
      </c>
      <c r="F22" s="76">
        <v>10</v>
      </c>
      <c r="G22" s="76">
        <v>2</v>
      </c>
    </row>
    <row r="23" spans="1:7" x14ac:dyDescent="0.3">
      <c r="A23" s="76">
        <v>22</v>
      </c>
      <c r="B23" s="76" t="s">
        <v>43</v>
      </c>
      <c r="C23" s="76">
        <v>84.275999999999996</v>
      </c>
      <c r="D23" s="76">
        <v>0.03</v>
      </c>
      <c r="E23" s="76">
        <v>8.43</v>
      </c>
      <c r="F23" s="76">
        <v>10</v>
      </c>
      <c r="G23" s="76">
        <v>2</v>
      </c>
    </row>
    <row r="24" spans="1:7" x14ac:dyDescent="0.3">
      <c r="A24" s="76">
        <v>23</v>
      </c>
      <c r="B24" s="76" t="s">
        <v>47</v>
      </c>
      <c r="C24" s="76">
        <v>61.8</v>
      </c>
      <c r="D24" s="76">
        <v>0.03</v>
      </c>
      <c r="E24" s="76">
        <v>6.18</v>
      </c>
      <c r="F24" s="76">
        <v>10</v>
      </c>
      <c r="G24" s="76">
        <v>2</v>
      </c>
    </row>
    <row r="25" spans="1:7" x14ac:dyDescent="0.3">
      <c r="A25" s="76">
        <v>24</v>
      </c>
      <c r="B25" s="76" t="s">
        <v>9</v>
      </c>
      <c r="C25" s="76">
        <v>49.5</v>
      </c>
      <c r="D25" s="76">
        <v>0.03</v>
      </c>
      <c r="E25" s="76">
        <v>4.95</v>
      </c>
      <c r="F25" s="76">
        <v>5</v>
      </c>
      <c r="G25" s="76">
        <v>1</v>
      </c>
    </row>
    <row r="26" spans="1:7" x14ac:dyDescent="0.3">
      <c r="A26" s="76">
        <v>25</v>
      </c>
      <c r="B26" s="76" t="s">
        <v>49</v>
      </c>
      <c r="C26" s="76">
        <v>52.5</v>
      </c>
      <c r="D26" s="76">
        <v>0.03</v>
      </c>
      <c r="E26" s="76">
        <v>5.25</v>
      </c>
      <c r="F26" s="76">
        <v>10</v>
      </c>
      <c r="G26" s="76">
        <v>2</v>
      </c>
    </row>
    <row r="27" spans="1:7" x14ac:dyDescent="0.3">
      <c r="A27" s="76">
        <v>26</v>
      </c>
      <c r="B27" s="76" t="s">
        <v>50</v>
      </c>
      <c r="C27" s="76">
        <v>44.5</v>
      </c>
      <c r="D27" s="76">
        <v>0.03</v>
      </c>
      <c r="E27" s="76">
        <v>4.45</v>
      </c>
      <c r="F27" s="76">
        <v>5</v>
      </c>
      <c r="G27" s="76">
        <v>1</v>
      </c>
    </row>
    <row r="28" spans="1:7" x14ac:dyDescent="0.3">
      <c r="A28" s="76">
        <v>27</v>
      </c>
      <c r="B28" s="76" t="s">
        <v>51</v>
      </c>
      <c r="C28" s="76">
        <v>46.3</v>
      </c>
      <c r="D28" s="76">
        <v>0.03</v>
      </c>
      <c r="E28" s="76">
        <v>4.63</v>
      </c>
      <c r="F28" s="76">
        <v>5</v>
      </c>
      <c r="G28" s="76">
        <v>1</v>
      </c>
    </row>
    <row r="29" spans="1:7" x14ac:dyDescent="0.3">
      <c r="A29" s="76">
        <v>28</v>
      </c>
      <c r="B29" s="76" t="s">
        <v>52</v>
      </c>
      <c r="C29" s="76">
        <v>40.5</v>
      </c>
      <c r="D29" s="76">
        <v>0.03</v>
      </c>
      <c r="E29" s="76">
        <v>4.05</v>
      </c>
      <c r="F29" s="76">
        <v>5</v>
      </c>
      <c r="G29" s="76">
        <v>1</v>
      </c>
    </row>
    <row r="30" spans="1:7" x14ac:dyDescent="0.3">
      <c r="A30" s="76">
        <v>29</v>
      </c>
      <c r="B30" s="76" t="s">
        <v>53</v>
      </c>
      <c r="C30" s="76">
        <v>36.799999999999997</v>
      </c>
      <c r="D30" s="76">
        <v>0.03</v>
      </c>
      <c r="E30" s="76">
        <v>3.68</v>
      </c>
      <c r="F30" s="76">
        <v>5</v>
      </c>
      <c r="G30" s="76">
        <v>1</v>
      </c>
    </row>
    <row r="31" spans="1:7" x14ac:dyDescent="0.3">
      <c r="A31" s="76">
        <v>30</v>
      </c>
      <c r="B31" s="76" t="s">
        <v>54</v>
      </c>
      <c r="C31" s="76">
        <v>53.5</v>
      </c>
      <c r="D31" s="76">
        <v>0.03</v>
      </c>
      <c r="E31" s="76">
        <v>5.35</v>
      </c>
      <c r="F31" s="76">
        <v>10</v>
      </c>
      <c r="G31" s="76">
        <v>2</v>
      </c>
    </row>
    <row r="32" spans="1:7" x14ac:dyDescent="0.3">
      <c r="A32" s="76">
        <v>31</v>
      </c>
      <c r="B32" s="76" t="s">
        <v>55</v>
      </c>
      <c r="C32" s="76">
        <v>47.2</v>
      </c>
      <c r="D32" s="76">
        <v>0.03</v>
      </c>
      <c r="E32" s="76">
        <v>4.72</v>
      </c>
      <c r="F32" s="76">
        <v>5</v>
      </c>
      <c r="G32" s="76">
        <v>1</v>
      </c>
    </row>
    <row r="33" spans="1:7" x14ac:dyDescent="0.3">
      <c r="A33" s="76">
        <v>32</v>
      </c>
      <c r="B33" s="76" t="s">
        <v>56</v>
      </c>
      <c r="C33" s="76">
        <v>43.9</v>
      </c>
      <c r="D33" s="76">
        <v>0.03</v>
      </c>
      <c r="E33" s="76">
        <v>4.3899999999999997</v>
      </c>
      <c r="F33" s="76">
        <v>5</v>
      </c>
      <c r="G33" s="76">
        <v>1</v>
      </c>
    </row>
    <row r="34" spans="1:7" x14ac:dyDescent="0.3">
      <c r="A34" s="76">
        <v>33</v>
      </c>
      <c r="B34" s="76" t="s">
        <v>51</v>
      </c>
      <c r="C34" s="76">
        <v>47.3</v>
      </c>
      <c r="D34" s="76">
        <v>0.03</v>
      </c>
      <c r="E34" s="76">
        <v>4.7300000000000004</v>
      </c>
      <c r="F34" s="76">
        <v>5</v>
      </c>
      <c r="G34" s="76">
        <v>1</v>
      </c>
    </row>
    <row r="35" spans="1:7" x14ac:dyDescent="0.3">
      <c r="A35" s="76">
        <v>34</v>
      </c>
      <c r="B35" s="76" t="s">
        <v>18</v>
      </c>
      <c r="C35" s="76">
        <v>22.1</v>
      </c>
      <c r="D35" s="76">
        <v>0.03</v>
      </c>
      <c r="E35" s="76">
        <v>2.21</v>
      </c>
      <c r="F35" s="76">
        <v>5</v>
      </c>
      <c r="G35" s="76">
        <v>1</v>
      </c>
    </row>
    <row r="36" spans="1:7" x14ac:dyDescent="0.3">
      <c r="A36" s="76"/>
      <c r="B36" s="77" t="s">
        <v>58</v>
      </c>
      <c r="C36" s="76"/>
      <c r="D36" s="76"/>
      <c r="E36" s="77">
        <f>SUM(E2:E35)</f>
        <v>212.76999999999998</v>
      </c>
      <c r="F36" s="76"/>
      <c r="G36" s="77">
        <f>SUM(G2:G35)</f>
        <v>49</v>
      </c>
    </row>
    <row r="38" spans="1:7" x14ac:dyDescent="0.3">
      <c r="A38" s="78" t="s">
        <v>59</v>
      </c>
    </row>
    <row r="39" spans="1:7" x14ac:dyDescent="0.3">
      <c r="A39" t="s">
        <v>106</v>
      </c>
    </row>
    <row r="40" spans="1:7" x14ac:dyDescent="0.3">
      <c r="A40" t="s">
        <v>107</v>
      </c>
    </row>
    <row r="41" spans="1:7" x14ac:dyDescent="0.3">
      <c r="A41" t="s">
        <v>108</v>
      </c>
    </row>
    <row r="42" spans="1:7" x14ac:dyDescent="0.3">
      <c r="A42" t="s">
        <v>109</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4"/>
  <sheetViews>
    <sheetView workbookViewId="0">
      <pane ySplit="1" topLeftCell="A2" activePane="bottomLeft" state="frozen"/>
      <selection pane="bottomLeft" activeCell="G11" sqref="G11"/>
    </sheetView>
  </sheetViews>
  <sheetFormatPr defaultRowHeight="14.4" x14ac:dyDescent="0.3"/>
  <cols>
    <col min="1" max="1" width="5" customWidth="1"/>
    <col min="2" max="2" width="26" customWidth="1"/>
    <col min="3" max="3" width="14" customWidth="1"/>
    <col min="4" max="4" width="16" customWidth="1"/>
    <col min="5" max="5" width="20" customWidth="1"/>
    <col min="6" max="6" width="22" customWidth="1"/>
    <col min="7" max="7" width="20" customWidth="1"/>
  </cols>
  <sheetData>
    <row r="1" spans="1:7" ht="28.8" x14ac:dyDescent="0.3">
      <c r="A1" s="75" t="s">
        <v>0</v>
      </c>
      <c r="B1" s="75" t="s">
        <v>1</v>
      </c>
      <c r="C1" s="75" t="s">
        <v>103</v>
      </c>
      <c r="D1" s="75" t="s">
        <v>104</v>
      </c>
      <c r="E1" s="75" t="s">
        <v>105</v>
      </c>
      <c r="F1" s="75" t="s">
        <v>5</v>
      </c>
      <c r="G1" s="75" t="s">
        <v>6</v>
      </c>
    </row>
    <row r="2" spans="1:7" x14ac:dyDescent="0.3">
      <c r="A2" s="76">
        <v>1</v>
      </c>
      <c r="B2" s="76" t="s">
        <v>7</v>
      </c>
      <c r="C2" s="76">
        <v>80</v>
      </c>
      <c r="D2" s="76">
        <v>1.4999999999999999E-2</v>
      </c>
      <c r="E2" s="76">
        <v>8</v>
      </c>
      <c r="F2" s="76">
        <v>10</v>
      </c>
      <c r="G2" s="76">
        <v>1</v>
      </c>
    </row>
    <row r="3" spans="1:7" x14ac:dyDescent="0.3">
      <c r="A3" s="76">
        <v>2</v>
      </c>
      <c r="B3" s="76" t="s">
        <v>8</v>
      </c>
      <c r="C3" s="76">
        <v>89.1</v>
      </c>
      <c r="D3" s="76">
        <v>1.4999999999999999E-2</v>
      </c>
      <c r="E3" s="76">
        <v>8.91</v>
      </c>
      <c r="F3" s="76">
        <v>10</v>
      </c>
      <c r="G3" s="76">
        <v>1</v>
      </c>
    </row>
    <row r="4" spans="1:7" x14ac:dyDescent="0.3">
      <c r="A4" s="76">
        <v>3</v>
      </c>
      <c r="B4" s="76" t="s">
        <v>10</v>
      </c>
      <c r="C4" s="76">
        <v>43</v>
      </c>
      <c r="D4" s="76">
        <v>1.4999999999999999E-2</v>
      </c>
      <c r="E4" s="76">
        <v>4.3</v>
      </c>
      <c r="F4" s="76">
        <v>5</v>
      </c>
      <c r="G4" s="76">
        <v>1</v>
      </c>
    </row>
    <row r="5" spans="1:7" x14ac:dyDescent="0.3">
      <c r="A5" s="76">
        <v>4</v>
      </c>
      <c r="B5" s="76" t="s">
        <v>12</v>
      </c>
      <c r="C5" s="76">
        <v>71</v>
      </c>
      <c r="D5" s="76">
        <v>1.4999999999999999E-2</v>
      </c>
      <c r="E5" s="76">
        <v>7.1</v>
      </c>
      <c r="F5" s="76">
        <v>10</v>
      </c>
      <c r="G5" s="76">
        <v>1</v>
      </c>
    </row>
    <row r="6" spans="1:7" x14ac:dyDescent="0.3">
      <c r="A6" s="76">
        <v>5</v>
      </c>
      <c r="B6" s="76" t="s">
        <v>13</v>
      </c>
      <c r="C6" s="76">
        <v>79.2</v>
      </c>
      <c r="D6" s="76">
        <v>1.4999999999999999E-2</v>
      </c>
      <c r="E6" s="76">
        <v>7.92</v>
      </c>
      <c r="F6" s="76">
        <v>10</v>
      </c>
      <c r="G6" s="76">
        <v>1</v>
      </c>
    </row>
    <row r="7" spans="1:7" x14ac:dyDescent="0.3">
      <c r="A7" s="76">
        <v>6</v>
      </c>
      <c r="B7" s="76" t="s">
        <v>17</v>
      </c>
      <c r="C7" s="76">
        <v>368.75</v>
      </c>
      <c r="D7" s="76">
        <v>1.4999999999999999E-2</v>
      </c>
      <c r="E7" s="76">
        <v>36.880000000000003</v>
      </c>
      <c r="F7" s="76">
        <v>40</v>
      </c>
      <c r="G7" s="76">
        <v>4</v>
      </c>
    </row>
    <row r="8" spans="1:7" x14ac:dyDescent="0.3">
      <c r="A8" s="76">
        <v>7</v>
      </c>
      <c r="B8" s="76" t="s">
        <v>12</v>
      </c>
      <c r="C8" s="76">
        <v>106.85</v>
      </c>
      <c r="D8" s="76">
        <v>1.4999999999999999E-2</v>
      </c>
      <c r="E8" s="76">
        <v>10.69</v>
      </c>
      <c r="F8" s="76">
        <v>15</v>
      </c>
      <c r="G8" s="76">
        <v>2</v>
      </c>
    </row>
    <row r="9" spans="1:7" x14ac:dyDescent="0.3">
      <c r="A9" s="76">
        <v>8</v>
      </c>
      <c r="B9" s="76" t="s">
        <v>19</v>
      </c>
      <c r="C9" s="76">
        <v>81.2</v>
      </c>
      <c r="D9" s="76">
        <v>1.4999999999999999E-2</v>
      </c>
      <c r="E9" s="76">
        <v>8.1199999999999992</v>
      </c>
      <c r="F9" s="76">
        <v>10</v>
      </c>
      <c r="G9" s="76">
        <v>1</v>
      </c>
    </row>
    <row r="10" spans="1:7" x14ac:dyDescent="0.3">
      <c r="A10" s="76">
        <v>9</v>
      </c>
      <c r="B10" s="76" t="s">
        <v>21</v>
      </c>
      <c r="C10" s="76">
        <v>62.2</v>
      </c>
      <c r="D10" s="76">
        <v>1.4999999999999999E-2</v>
      </c>
      <c r="E10" s="76">
        <v>6.22</v>
      </c>
      <c r="F10" s="76">
        <v>10</v>
      </c>
      <c r="G10" s="76">
        <v>1</v>
      </c>
    </row>
    <row r="11" spans="1:7" x14ac:dyDescent="0.3">
      <c r="A11" s="76">
        <v>10</v>
      </c>
      <c r="B11" s="76" t="s">
        <v>22</v>
      </c>
      <c r="C11" s="76">
        <v>80</v>
      </c>
      <c r="D11" s="76">
        <v>1.4999999999999999E-2</v>
      </c>
      <c r="E11" s="76">
        <v>8</v>
      </c>
      <c r="F11" s="76">
        <v>10</v>
      </c>
      <c r="G11" s="76">
        <v>1</v>
      </c>
    </row>
    <row r="12" spans="1:7" x14ac:dyDescent="0.3">
      <c r="A12" s="76">
        <v>11</v>
      </c>
      <c r="B12" s="76" t="s">
        <v>23</v>
      </c>
      <c r="C12" s="76">
        <v>83</v>
      </c>
      <c r="D12" s="76">
        <v>1.4999999999999999E-2</v>
      </c>
      <c r="E12" s="76">
        <v>8.3000000000000007</v>
      </c>
      <c r="F12" s="76">
        <v>10</v>
      </c>
      <c r="G12" s="76">
        <v>1</v>
      </c>
    </row>
    <row r="13" spans="1:7" x14ac:dyDescent="0.3">
      <c r="A13" s="76">
        <v>12</v>
      </c>
      <c r="B13" s="76" t="s">
        <v>24</v>
      </c>
      <c r="C13" s="76">
        <v>76</v>
      </c>
      <c r="D13" s="76">
        <v>1.4999999999999999E-2</v>
      </c>
      <c r="E13" s="76">
        <v>7.6</v>
      </c>
      <c r="F13" s="76">
        <v>10</v>
      </c>
      <c r="G13" s="76">
        <v>1</v>
      </c>
    </row>
    <row r="14" spans="1:7" x14ac:dyDescent="0.3">
      <c r="A14" s="76">
        <v>13</v>
      </c>
      <c r="B14" s="76" t="s">
        <v>12</v>
      </c>
      <c r="C14" s="76">
        <v>129.80000000000001</v>
      </c>
      <c r="D14" s="76">
        <v>1.4999999999999999E-2</v>
      </c>
      <c r="E14" s="76">
        <v>12.98</v>
      </c>
      <c r="F14" s="76">
        <v>15</v>
      </c>
      <c r="G14" s="76">
        <v>2</v>
      </c>
    </row>
    <row r="15" spans="1:7" x14ac:dyDescent="0.3">
      <c r="A15" s="76">
        <v>14</v>
      </c>
      <c r="B15" s="76" t="s">
        <v>25</v>
      </c>
      <c r="C15" s="76">
        <v>87.2</v>
      </c>
      <c r="D15" s="76">
        <v>1.4999999999999999E-2</v>
      </c>
      <c r="E15" s="76">
        <v>8.7200000000000006</v>
      </c>
      <c r="F15" s="76">
        <v>10</v>
      </c>
      <c r="G15" s="76">
        <v>1</v>
      </c>
    </row>
    <row r="16" spans="1:7" x14ac:dyDescent="0.3">
      <c r="A16" s="76">
        <v>15</v>
      </c>
      <c r="B16" s="76" t="s">
        <v>27</v>
      </c>
      <c r="C16" s="76">
        <v>73.7</v>
      </c>
      <c r="D16" s="76">
        <v>1.4999999999999999E-2</v>
      </c>
      <c r="E16" s="76">
        <v>7.37</v>
      </c>
      <c r="F16" s="76">
        <v>10</v>
      </c>
      <c r="G16" s="76">
        <v>1</v>
      </c>
    </row>
    <row r="17" spans="1:7" x14ac:dyDescent="0.3">
      <c r="A17" s="76">
        <v>16</v>
      </c>
      <c r="B17" s="76" t="s">
        <v>28</v>
      </c>
      <c r="C17" s="76">
        <v>79.900000000000006</v>
      </c>
      <c r="D17" s="76">
        <v>1.4999999999999999E-2</v>
      </c>
      <c r="E17" s="76">
        <v>7.99</v>
      </c>
      <c r="F17" s="76">
        <v>10</v>
      </c>
      <c r="G17" s="76">
        <v>1</v>
      </c>
    </row>
    <row r="18" spans="1:7" x14ac:dyDescent="0.3">
      <c r="A18" s="76">
        <v>17</v>
      </c>
      <c r="B18" s="76" t="s">
        <v>29</v>
      </c>
      <c r="C18" s="76">
        <v>81.900000000000006</v>
      </c>
      <c r="D18" s="76">
        <v>1.4999999999999999E-2</v>
      </c>
      <c r="E18" s="76">
        <v>8.19</v>
      </c>
      <c r="F18" s="76">
        <v>10</v>
      </c>
      <c r="G18" s="76">
        <v>1</v>
      </c>
    </row>
    <row r="19" spans="1:7" x14ac:dyDescent="0.3">
      <c r="A19" s="76">
        <v>18</v>
      </c>
      <c r="B19" s="76" t="s">
        <v>30</v>
      </c>
      <c r="C19" s="76">
        <v>85.1</v>
      </c>
      <c r="D19" s="76">
        <v>1.4999999999999999E-2</v>
      </c>
      <c r="E19" s="76">
        <v>8.51</v>
      </c>
      <c r="F19" s="76">
        <v>10</v>
      </c>
      <c r="G19" s="76">
        <v>1</v>
      </c>
    </row>
    <row r="20" spans="1:7" x14ac:dyDescent="0.3">
      <c r="A20" s="76">
        <v>19</v>
      </c>
      <c r="B20" s="76" t="s">
        <v>12</v>
      </c>
      <c r="C20" s="76">
        <v>122.5</v>
      </c>
      <c r="D20" s="76">
        <v>1.4999999999999999E-2</v>
      </c>
      <c r="E20" s="76">
        <v>12.25</v>
      </c>
      <c r="F20" s="76">
        <v>15</v>
      </c>
      <c r="G20" s="76">
        <v>2</v>
      </c>
    </row>
    <row r="21" spans="1:7" x14ac:dyDescent="0.3">
      <c r="A21" s="76">
        <v>20</v>
      </c>
      <c r="B21" s="76" t="s">
        <v>42</v>
      </c>
      <c r="C21" s="76">
        <v>68.847999999999999</v>
      </c>
      <c r="D21" s="76">
        <v>1.4999999999999999E-2</v>
      </c>
      <c r="E21" s="76">
        <v>6.88</v>
      </c>
      <c r="F21" s="76">
        <v>10</v>
      </c>
      <c r="G21" s="76">
        <v>1</v>
      </c>
    </row>
    <row r="22" spans="1:7" x14ac:dyDescent="0.3">
      <c r="A22" s="76">
        <v>21</v>
      </c>
      <c r="B22" s="76" t="s">
        <v>44</v>
      </c>
      <c r="C22" s="76">
        <v>76.596000000000004</v>
      </c>
      <c r="D22" s="76">
        <v>1.4999999999999999E-2</v>
      </c>
      <c r="E22" s="76">
        <v>7.66</v>
      </c>
      <c r="F22" s="76">
        <v>10</v>
      </c>
      <c r="G22" s="76">
        <v>1</v>
      </c>
    </row>
    <row r="23" spans="1:7" x14ac:dyDescent="0.3">
      <c r="A23" s="76">
        <v>22</v>
      </c>
      <c r="B23" s="76" t="s">
        <v>45</v>
      </c>
      <c r="C23" s="76">
        <v>77.488</v>
      </c>
      <c r="D23" s="76">
        <v>1.4999999999999999E-2</v>
      </c>
      <c r="E23" s="76">
        <v>7.75</v>
      </c>
      <c r="F23" s="76">
        <v>10</v>
      </c>
      <c r="G23" s="76">
        <v>1</v>
      </c>
    </row>
    <row r="24" spans="1:7" x14ac:dyDescent="0.3">
      <c r="A24" s="76">
        <v>23</v>
      </c>
      <c r="B24" s="76" t="s">
        <v>48</v>
      </c>
      <c r="C24" s="76">
        <v>212.68</v>
      </c>
      <c r="D24" s="76">
        <v>1.4999999999999999E-2</v>
      </c>
      <c r="E24" s="76">
        <v>21.27</v>
      </c>
      <c r="F24" s="76">
        <v>25</v>
      </c>
      <c r="G24" s="76">
        <v>3</v>
      </c>
    </row>
    <row r="25" spans="1:7" x14ac:dyDescent="0.3">
      <c r="A25" s="76">
        <v>24</v>
      </c>
      <c r="B25" s="76" t="s">
        <v>12</v>
      </c>
      <c r="C25" s="76">
        <v>54.5</v>
      </c>
      <c r="D25" s="76">
        <v>1.4999999999999999E-2</v>
      </c>
      <c r="E25" s="76">
        <v>5.45</v>
      </c>
      <c r="F25" s="76">
        <v>10</v>
      </c>
      <c r="G25" s="76">
        <v>1</v>
      </c>
    </row>
    <row r="26" spans="1:7" x14ac:dyDescent="0.3">
      <c r="A26" s="76">
        <v>25</v>
      </c>
      <c r="B26" s="76" t="s">
        <v>12</v>
      </c>
      <c r="C26" s="76">
        <v>60.2</v>
      </c>
      <c r="D26" s="76">
        <v>1.4999999999999999E-2</v>
      </c>
      <c r="E26" s="76">
        <v>6.02</v>
      </c>
      <c r="F26" s="76">
        <v>10</v>
      </c>
      <c r="G26" s="76">
        <v>1</v>
      </c>
    </row>
    <row r="27" spans="1:7" x14ac:dyDescent="0.3">
      <c r="A27" s="76">
        <v>26</v>
      </c>
      <c r="B27" s="76" t="s">
        <v>57</v>
      </c>
      <c r="C27" s="76">
        <v>39.799999999999997</v>
      </c>
      <c r="D27" s="76">
        <v>1.4999999999999999E-2</v>
      </c>
      <c r="E27" s="76">
        <v>3.98</v>
      </c>
      <c r="F27" s="76">
        <v>5</v>
      </c>
      <c r="G27" s="76">
        <v>1</v>
      </c>
    </row>
    <row r="28" spans="1:7" x14ac:dyDescent="0.3">
      <c r="A28" s="76"/>
      <c r="B28" s="77" t="s">
        <v>58</v>
      </c>
      <c r="C28" s="76"/>
      <c r="D28" s="76"/>
      <c r="E28" s="77">
        <f>SUM(E2:E27)</f>
        <v>247.06</v>
      </c>
      <c r="F28" s="76"/>
      <c r="G28" s="77">
        <f>SUM(G2:G27)</f>
        <v>34</v>
      </c>
    </row>
    <row r="30" spans="1:7" x14ac:dyDescent="0.3">
      <c r="A30" s="78" t="s">
        <v>59</v>
      </c>
    </row>
    <row r="31" spans="1:7" x14ac:dyDescent="0.3">
      <c r="A31" t="s">
        <v>126</v>
      </c>
    </row>
    <row r="32" spans="1:7" x14ac:dyDescent="0.3">
      <c r="A32" t="s">
        <v>107</v>
      </c>
    </row>
    <row r="33" spans="1:1" x14ac:dyDescent="0.3">
      <c r="A33" t="s">
        <v>108</v>
      </c>
    </row>
    <row r="34" spans="1:1" x14ac:dyDescent="0.3">
      <c r="A34" t="s">
        <v>109</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29"/>
  <sheetViews>
    <sheetView workbookViewId="0">
      <selection activeCell="A14" sqref="A14:P29"/>
    </sheetView>
  </sheetViews>
  <sheetFormatPr defaultRowHeight="14.4" x14ac:dyDescent="0.3"/>
  <cols>
    <col min="1" max="1" width="28.33203125" style="64" customWidth="1"/>
    <col min="7" max="9" width="0" hidden="1"/>
  </cols>
  <sheetData>
    <row r="4" spans="1:16" s="63" customFormat="1" ht="13.8" customHeight="1" x14ac:dyDescent="0.3">
      <c r="A4" s="16" t="s">
        <v>128</v>
      </c>
      <c r="B4" s="2" t="s">
        <v>65</v>
      </c>
      <c r="C4" s="3" t="s">
        <v>66</v>
      </c>
      <c r="D4" s="4" t="s">
        <v>67</v>
      </c>
      <c r="E4" s="5" t="s">
        <v>68</v>
      </c>
      <c r="F4" s="6" t="s">
        <v>69</v>
      </c>
      <c r="G4" s="7" t="s">
        <v>70</v>
      </c>
      <c r="H4" s="7" t="s">
        <v>71</v>
      </c>
      <c r="I4" s="7" t="s">
        <v>72</v>
      </c>
    </row>
    <row r="5" spans="1:16" s="9" customFormat="1" ht="13.8" customHeight="1" x14ac:dyDescent="0.25">
      <c r="A5" s="65" t="s">
        <v>129</v>
      </c>
      <c r="B5" s="8">
        <f>C5*D5*E5*F5</f>
        <v>11.74527</v>
      </c>
      <c r="C5" s="39">
        <v>492</v>
      </c>
      <c r="D5" s="39">
        <v>0.1</v>
      </c>
      <c r="E5" s="39">
        <v>1.4999999999999999E-4</v>
      </c>
      <c r="F5" s="39">
        <f>SUM(G5:I5)</f>
        <v>1591.5</v>
      </c>
      <c r="G5" s="39">
        <v>1078.5</v>
      </c>
      <c r="H5" s="39">
        <v>114</v>
      </c>
      <c r="I5" s="39">
        <v>399</v>
      </c>
    </row>
    <row r="6" spans="1:16" s="63" customFormat="1" ht="13.8" customHeight="1" x14ac:dyDescent="0.3">
      <c r="A6" s="16" t="s">
        <v>130</v>
      </c>
      <c r="B6" s="2" t="s">
        <v>111</v>
      </c>
      <c r="C6" s="3">
        <v>52</v>
      </c>
      <c r="D6" s="4" t="s">
        <v>67</v>
      </c>
      <c r="E6" s="5" t="s">
        <v>68</v>
      </c>
      <c r="F6" s="6" t="s">
        <v>112</v>
      </c>
      <c r="G6" s="7" t="s">
        <v>70</v>
      </c>
      <c r="H6" s="7" t="s">
        <v>71</v>
      </c>
      <c r="I6" s="7" t="s">
        <v>72</v>
      </c>
      <c r="J6" s="11"/>
    </row>
    <row r="7" spans="1:16" s="9" customFormat="1" ht="13.8" customHeight="1" x14ac:dyDescent="0.25">
      <c r="A7" s="65" t="s">
        <v>131</v>
      </c>
      <c r="B7" s="41">
        <f>C7*D7*E7*F7</f>
        <v>0.52562951999999996</v>
      </c>
      <c r="C7" s="39">
        <v>52</v>
      </c>
      <c r="D7" s="39">
        <v>0.1</v>
      </c>
      <c r="E7" s="39">
        <v>1.4999999999999999E-4</v>
      </c>
      <c r="F7" s="39">
        <f>'Ауқымды аптасына'!F4</f>
        <v>673.88400000000001</v>
      </c>
      <c r="G7" s="39">
        <v>1078.5</v>
      </c>
      <c r="H7" s="39">
        <v>114</v>
      </c>
      <c r="I7" s="39">
        <v>399</v>
      </c>
      <c r="J7" s="12"/>
    </row>
    <row r="8" spans="1:16" s="9" customFormat="1" ht="13.8" customHeight="1" x14ac:dyDescent="0.25">
      <c r="A8" s="65" t="s">
        <v>132</v>
      </c>
      <c r="B8" s="41">
        <f>C8*D8*E8*F8</f>
        <v>2.2676596799999995</v>
      </c>
      <c r="C8" s="39">
        <v>52</v>
      </c>
      <c r="D8" s="39">
        <v>0.1</v>
      </c>
      <c r="E8" s="39">
        <v>2.9999999999999997E-4</v>
      </c>
      <c r="F8" s="39">
        <f>'Ауқымды аптасына'!F5</f>
        <v>1453.6279999999997</v>
      </c>
      <c r="G8" s="39">
        <v>1078.5</v>
      </c>
      <c r="H8" s="39">
        <v>114</v>
      </c>
      <c r="I8" s="39">
        <v>399</v>
      </c>
      <c r="J8" s="12"/>
    </row>
    <row r="9" spans="1:16" s="63" customFormat="1" ht="13.8" customHeight="1" x14ac:dyDescent="0.3">
      <c r="A9" s="16" t="s">
        <v>130</v>
      </c>
      <c r="B9" s="2" t="s">
        <v>111</v>
      </c>
      <c r="C9" s="3">
        <v>52</v>
      </c>
      <c r="D9" s="4" t="s">
        <v>67</v>
      </c>
      <c r="E9" s="5" t="s">
        <v>68</v>
      </c>
      <c r="F9" s="6" t="s">
        <v>112</v>
      </c>
      <c r="G9" s="7" t="s">
        <v>70</v>
      </c>
      <c r="H9" s="7" t="s">
        <v>71</v>
      </c>
      <c r="I9" s="7" t="s">
        <v>72</v>
      </c>
      <c r="J9" s="11"/>
    </row>
    <row r="10" spans="1:16" s="9" customFormat="1" ht="13.8" customHeight="1" x14ac:dyDescent="0.25">
      <c r="A10" s="65" t="s">
        <v>133</v>
      </c>
      <c r="B10" s="41">
        <f>C10*D10*E10*F10</f>
        <v>0.44469216000000006</v>
      </c>
      <c r="C10" s="39">
        <v>12</v>
      </c>
      <c r="D10" s="39">
        <v>0.1</v>
      </c>
      <c r="E10" s="39">
        <v>1.4999999999999999E-4</v>
      </c>
      <c r="F10" s="39">
        <f>'Ауқымды айына'!F4</f>
        <v>2470.5120000000002</v>
      </c>
      <c r="G10" s="39">
        <v>1078.5</v>
      </c>
      <c r="H10" s="39">
        <v>114</v>
      </c>
      <c r="I10" s="39">
        <v>399</v>
      </c>
      <c r="J10" s="12"/>
    </row>
    <row r="11" spans="1:16" x14ac:dyDescent="0.3">
      <c r="A11" s="66" t="s">
        <v>134</v>
      </c>
      <c r="B11" s="41">
        <f>B5+B7+B8+B10</f>
        <v>14.983251360000001</v>
      </c>
      <c r="C11" s="41"/>
      <c r="D11" s="41"/>
      <c r="E11" s="41"/>
      <c r="F11" s="41">
        <f>F5+F7+F8+F10</f>
        <v>6189.5239999999994</v>
      </c>
    </row>
    <row r="14" spans="1:16" x14ac:dyDescent="0.3">
      <c r="A14" s="91" t="s">
        <v>135</v>
      </c>
      <c r="B14" s="92"/>
      <c r="C14" s="92"/>
      <c r="D14" s="92"/>
      <c r="E14" s="92"/>
      <c r="F14" s="92"/>
      <c r="G14" s="92"/>
      <c r="H14" s="92"/>
      <c r="I14" s="92"/>
      <c r="J14" s="92"/>
      <c r="K14" s="92"/>
      <c r="L14" s="92"/>
      <c r="M14" s="92"/>
      <c r="N14" s="92"/>
      <c r="O14" s="92"/>
      <c r="P14" s="92"/>
    </row>
    <row r="15" spans="1:16" x14ac:dyDescent="0.3">
      <c r="A15" s="93"/>
      <c r="B15" s="92"/>
      <c r="C15" s="92"/>
      <c r="D15" s="92"/>
      <c r="E15" s="92"/>
      <c r="F15" s="92"/>
      <c r="G15" s="92"/>
      <c r="H15" s="92"/>
      <c r="I15" s="92"/>
      <c r="J15" s="92"/>
      <c r="K15" s="92"/>
      <c r="L15" s="92"/>
      <c r="M15" s="92"/>
      <c r="N15" s="92"/>
      <c r="O15" s="92"/>
      <c r="P15" s="92"/>
    </row>
    <row r="16" spans="1:16" x14ac:dyDescent="0.3">
      <c r="A16" s="93"/>
      <c r="B16" s="92"/>
      <c r="C16" s="92"/>
      <c r="D16" s="92"/>
      <c r="E16" s="92"/>
      <c r="F16" s="92"/>
      <c r="G16" s="92"/>
      <c r="H16" s="92"/>
      <c r="I16" s="92"/>
      <c r="J16" s="92"/>
      <c r="K16" s="92"/>
      <c r="L16" s="92"/>
      <c r="M16" s="92"/>
      <c r="N16" s="92"/>
      <c r="O16" s="92"/>
      <c r="P16" s="92"/>
    </row>
    <row r="17" spans="1:16" x14ac:dyDescent="0.3">
      <c r="A17" s="93"/>
      <c r="B17" s="92"/>
      <c r="C17" s="92"/>
      <c r="D17" s="92"/>
      <c r="E17" s="92"/>
      <c r="F17" s="92"/>
      <c r="G17" s="92"/>
      <c r="H17" s="92"/>
      <c r="I17" s="92"/>
      <c r="J17" s="92"/>
      <c r="K17" s="92"/>
      <c r="L17" s="92"/>
      <c r="M17" s="92"/>
      <c r="N17" s="92"/>
      <c r="O17" s="92"/>
      <c r="P17" s="92"/>
    </row>
    <row r="18" spans="1:16" x14ac:dyDescent="0.3">
      <c r="A18" s="93"/>
      <c r="B18" s="92"/>
      <c r="C18" s="92"/>
      <c r="D18" s="92"/>
      <c r="E18" s="92"/>
      <c r="F18" s="92"/>
      <c r="G18" s="92"/>
      <c r="H18" s="92"/>
      <c r="I18" s="92"/>
      <c r="J18" s="92"/>
      <c r="K18" s="92"/>
      <c r="L18" s="92"/>
      <c r="M18" s="92"/>
      <c r="N18" s="92"/>
      <c r="O18" s="92"/>
      <c r="P18" s="92"/>
    </row>
    <row r="19" spans="1:16" x14ac:dyDescent="0.3">
      <c r="A19" s="93"/>
      <c r="B19" s="92"/>
      <c r="C19" s="92"/>
      <c r="D19" s="92"/>
      <c r="E19" s="92"/>
      <c r="F19" s="92"/>
      <c r="G19" s="92"/>
      <c r="H19" s="92"/>
      <c r="I19" s="92"/>
      <c r="J19" s="92"/>
      <c r="K19" s="92"/>
      <c r="L19" s="92"/>
      <c r="M19" s="92"/>
      <c r="N19" s="92"/>
      <c r="O19" s="92"/>
      <c r="P19" s="92"/>
    </row>
    <row r="20" spans="1:16" x14ac:dyDescent="0.3">
      <c r="A20" s="93"/>
      <c r="B20" s="92"/>
      <c r="C20" s="92"/>
      <c r="D20" s="92"/>
      <c r="E20" s="92"/>
      <c r="F20" s="92"/>
      <c r="G20" s="92"/>
      <c r="H20" s="92"/>
      <c r="I20" s="92"/>
      <c r="J20" s="92"/>
      <c r="K20" s="92"/>
      <c r="L20" s="92"/>
      <c r="M20" s="92"/>
      <c r="N20" s="92"/>
      <c r="O20" s="92"/>
      <c r="P20" s="92"/>
    </row>
    <row r="21" spans="1:16" x14ac:dyDescent="0.3">
      <c r="A21" s="93"/>
      <c r="B21" s="92"/>
      <c r="C21" s="92"/>
      <c r="D21" s="92"/>
      <c r="E21" s="92"/>
      <c r="F21" s="92"/>
      <c r="G21" s="92"/>
      <c r="H21" s="92"/>
      <c r="I21" s="92"/>
      <c r="J21" s="92"/>
      <c r="K21" s="92"/>
      <c r="L21" s="92"/>
      <c r="M21" s="92"/>
      <c r="N21" s="92"/>
      <c r="O21" s="92"/>
      <c r="P21" s="92"/>
    </row>
    <row r="22" spans="1:16" x14ac:dyDescent="0.3">
      <c r="A22" s="93"/>
      <c r="B22" s="92"/>
      <c r="C22" s="92"/>
      <c r="D22" s="92"/>
      <c r="E22" s="92"/>
      <c r="F22" s="92"/>
      <c r="G22" s="92"/>
      <c r="H22" s="92"/>
      <c r="I22" s="92"/>
      <c r="J22" s="92"/>
      <c r="K22" s="92"/>
      <c r="L22" s="92"/>
      <c r="M22" s="92"/>
      <c r="N22" s="92"/>
      <c r="O22" s="92"/>
      <c r="P22" s="92"/>
    </row>
    <row r="23" spans="1:16" x14ac:dyDescent="0.3">
      <c r="A23" s="93"/>
      <c r="B23" s="92"/>
      <c r="C23" s="92"/>
      <c r="D23" s="92"/>
      <c r="E23" s="92"/>
      <c r="F23" s="92"/>
      <c r="G23" s="92"/>
      <c r="H23" s="92"/>
      <c r="I23" s="92"/>
      <c r="J23" s="92"/>
      <c r="K23" s="92"/>
      <c r="L23" s="92"/>
      <c r="M23" s="92"/>
      <c r="N23" s="92"/>
      <c r="O23" s="92"/>
      <c r="P23" s="92"/>
    </row>
    <row r="24" spans="1:16" x14ac:dyDescent="0.3">
      <c r="A24" s="93"/>
      <c r="B24" s="92"/>
      <c r="C24" s="92"/>
      <c r="D24" s="92"/>
      <c r="E24" s="92"/>
      <c r="F24" s="92"/>
      <c r="G24" s="92"/>
      <c r="H24" s="92"/>
      <c r="I24" s="92"/>
      <c r="J24" s="92"/>
      <c r="K24" s="92"/>
      <c r="L24" s="92"/>
      <c r="M24" s="92"/>
      <c r="N24" s="92"/>
      <c r="O24" s="92"/>
      <c r="P24" s="92"/>
    </row>
    <row r="25" spans="1:16" x14ac:dyDescent="0.3">
      <c r="A25" s="93"/>
      <c r="B25" s="92"/>
      <c r="C25" s="92"/>
      <c r="D25" s="92"/>
      <c r="E25" s="92"/>
      <c r="F25" s="92"/>
      <c r="G25" s="92"/>
      <c r="H25" s="92"/>
      <c r="I25" s="92"/>
      <c r="J25" s="92"/>
      <c r="K25" s="92"/>
      <c r="L25" s="92"/>
      <c r="M25" s="92"/>
      <c r="N25" s="92"/>
      <c r="O25" s="92"/>
      <c r="P25" s="92"/>
    </row>
    <row r="26" spans="1:16" x14ac:dyDescent="0.3">
      <c r="A26" s="93"/>
      <c r="B26" s="92"/>
      <c r="C26" s="92"/>
      <c r="D26" s="92"/>
      <c r="E26" s="92"/>
      <c r="F26" s="92"/>
      <c r="G26" s="92"/>
      <c r="H26" s="92"/>
      <c r="I26" s="92"/>
      <c r="J26" s="92"/>
      <c r="K26" s="92"/>
      <c r="L26" s="92"/>
      <c r="M26" s="92"/>
      <c r="N26" s="92"/>
      <c r="O26" s="92"/>
      <c r="P26" s="92"/>
    </row>
    <row r="27" spans="1:16" x14ac:dyDescent="0.3">
      <c r="A27" s="93"/>
      <c r="B27" s="92"/>
      <c r="C27" s="92"/>
      <c r="D27" s="92"/>
      <c r="E27" s="92"/>
      <c r="F27" s="92"/>
      <c r="G27" s="92"/>
      <c r="H27" s="92"/>
      <c r="I27" s="92"/>
      <c r="J27" s="92"/>
      <c r="K27" s="92"/>
      <c r="L27" s="92"/>
      <c r="M27" s="92"/>
      <c r="N27" s="92"/>
      <c r="O27" s="92"/>
      <c r="P27" s="92"/>
    </row>
    <row r="28" spans="1:16" x14ac:dyDescent="0.3">
      <c r="A28" s="93"/>
      <c r="B28" s="92"/>
      <c r="C28" s="92"/>
      <c r="D28" s="92"/>
      <c r="E28" s="92"/>
      <c r="F28" s="92"/>
      <c r="G28" s="92"/>
      <c r="H28" s="92"/>
      <c r="I28" s="92"/>
      <c r="J28" s="92"/>
      <c r="K28" s="92"/>
      <c r="L28" s="92"/>
      <c r="M28" s="92"/>
      <c r="N28" s="92"/>
      <c r="O28" s="92"/>
      <c r="P28" s="92"/>
    </row>
    <row r="29" spans="1:16" x14ac:dyDescent="0.3">
      <c r="A29" s="93"/>
      <c r="B29" s="92"/>
      <c r="C29" s="92"/>
      <c r="D29" s="92"/>
      <c r="E29" s="92"/>
      <c r="F29" s="92"/>
      <c r="G29" s="92"/>
      <c r="H29" s="92"/>
      <c r="I29" s="92"/>
      <c r="J29" s="92"/>
      <c r="K29" s="92"/>
      <c r="L29" s="92"/>
      <c r="M29" s="92"/>
      <c r="N29" s="92"/>
      <c r="O29" s="92"/>
      <c r="P29" s="92"/>
    </row>
  </sheetData>
  <mergeCells count="1">
    <mergeCell ref="A14:P29"/>
  </mergeCells>
  <pageMargins left="0.7" right="0.7" top="0.75" bottom="0.75" header="0.3" footer="0.3"/>
  <pageSetup paperSize="9" orientation="portrait" horizontalDpi="30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Ағымды тазалау</vt:lpstr>
      <vt:lpstr>Ауқымды аптасына</vt:lpstr>
      <vt:lpstr>Ауқымды айына</vt:lpstr>
      <vt:lpstr>Ағымды - 5 күндік дайындау</vt:lpstr>
      <vt:lpstr>Аптасына - дайындау</vt:lpstr>
      <vt:lpstr>Айына - дайындау</vt:lpstr>
      <vt:lpstr>Жалпы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TUFI</cp:lastModifiedBy>
  <dcterms:created xsi:type="dcterms:W3CDTF">2026-01-04T19:23:13Z</dcterms:created>
  <dcterms:modified xsi:type="dcterms:W3CDTF">2026-07-04T18:04:52Z</dcterms:modified>
</cp:coreProperties>
</file>